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dmin\ASC\Reno 2023 - PMI\7.0 - Solution\"/>
    </mc:Choice>
  </mc:AlternateContent>
  <xr:revisionPtr revIDLastSave="0" documentId="13_ncr:1_{70DD9BFF-2F77-410C-8F35-19747E8E11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mportant Instructions" sheetId="16" r:id="rId1"/>
    <sheet name="Price Proposal Sheet" sheetId="11" r:id="rId2"/>
    <sheet name="Gen Conditions" sheetId="9" r:id="rId3"/>
    <sheet name="Pipe Take-Off" sheetId="5" r:id="rId4"/>
    <sheet name="Piping Labor Units" sheetId="7" r:id="rId5"/>
    <sheet name="Equipment Installation" sheetId="15" r:id="rId6"/>
    <sheet name="NDE" sheetId="18" r:id="rId7"/>
    <sheet name="Material Pricing &amp; civil" sheetId="12" r:id="rId8"/>
    <sheet name="Pipe Support Foundation" sheetId="17" r:id="rId9"/>
    <sheet name="Painting Pricing" sheetId="14" r:id="rId10"/>
    <sheet name="Crew Rates" sheetId="8" r:id="rId11"/>
    <sheet name="Contractor Supplied Equipment" sheetId="10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'Pipe Take-Off'!$A$1:$V$752</definedName>
    <definedName name="ACCT">[1]C!$A$47</definedName>
    <definedName name="BORDROW">'[2]Cost Report-B&amp;V Det'!$B$3:$AC$14</definedName>
    <definedName name="BURD901110">'[3]Detail Plant'!#REF!</definedName>
    <definedName name="BURD901120">'[3]Detail Plant'!#REF!</definedName>
    <definedName name="BURD901130">'[2]Cost Report-B&amp;V Det'!$G$45</definedName>
    <definedName name="BURD901200">'[2]Cost Report-B&amp;V Det'!$G$309</definedName>
    <definedName name="BURDRATE1">'[3]Detail Plant'!#REF!</definedName>
    <definedName name="BURDRATE2">'[2]Cost Report-B&amp;V Det'!$G$309</definedName>
    <definedName name="Client">#REF!</definedName>
    <definedName name="COPYROW">'[2]Cost Report-B&amp;V Det'!$B$365:$AD$365</definedName>
    <definedName name="COSTDATA">#REF!</definedName>
    <definedName name="Data_Date">'[4]Cost Report'!$K$2</definedName>
    <definedName name="DD">'[2]Cost Report-B&amp;V Det'!#REF!</definedName>
    <definedName name="dd_a">'[2]Cost Report-B&amp;V Det'!#REF!</definedName>
    <definedName name="dd_d">'[2]Cost Report-B&amp;V Det'!#REF!</definedName>
    <definedName name="DESCRIPTION">#REF!</definedName>
    <definedName name="EPCDATA">#REF!</definedName>
    <definedName name="HTML_CodePage" hidden="1">1252</definedName>
    <definedName name="HTML_Control" localSheetId="5" hidden="1">{"'4.0 Financial'!$A$1:$M$79"}</definedName>
    <definedName name="HTML_Control" hidden="1">{"'4.0 Financial'!$A$1:$M$79"}</definedName>
    <definedName name="HTML_Description" hidden="1">"Here is where the Description is below the header"</definedName>
    <definedName name="HTML_Email" hidden="1">"heroldsc@bv.com"</definedName>
    <definedName name="HTML_Header" hidden="1">"4.0 Financial"</definedName>
    <definedName name="HTML_LastUpdate" hidden="1">"01/23/2001"</definedName>
    <definedName name="HTML_LineAfter" hidden="1">TRUE</definedName>
    <definedName name="HTML_LineBefore" hidden="1">TRUE</definedName>
    <definedName name="HTML_Name" hidden="1">"Black &amp; Veatch"</definedName>
    <definedName name="HTML_OBDlg2" hidden="1">TRUE</definedName>
    <definedName name="HTML_OBDlg4" hidden="1">TRUE</definedName>
    <definedName name="HTML_OS" hidden="1">0</definedName>
    <definedName name="HTML_PathFile" hidden="1">"C:\Bv-users\MyHTML.htm"</definedName>
    <definedName name="HTML_Title" hidden="1">"NewReportFormatsIssued"</definedName>
    <definedName name="INCENTIVE">#REF!</definedName>
    <definedName name="INSURANCE">#REF!</definedName>
    <definedName name="INTRO">#REF!</definedName>
    <definedName name="JOINTNO">#REF!</definedName>
    <definedName name="JOINTVENTURE">#REF!</definedName>
    <definedName name="Location">#REF!</definedName>
    <definedName name="LOCCODE">#REF!</definedName>
    <definedName name="NewReportFormatsIssued_4_0_Financial_List">#REF!</definedName>
    <definedName name="NOTES">#REF!</definedName>
    <definedName name="PAGE1">#REF!</definedName>
    <definedName name="PAGE2">#REF!</definedName>
    <definedName name="PAGE3">#REF!</definedName>
    <definedName name="PAGE4">#REF!</definedName>
    <definedName name="PIC">#REF!</definedName>
    <definedName name="PM">#REF!</definedName>
    <definedName name="_xlnm.Print_Area" localSheetId="10">'Crew Rates'!$A$1:$J$22</definedName>
    <definedName name="_xlnm.Print_Area" localSheetId="4">'Piping Labor Units'!$A$1:$AD$176</definedName>
    <definedName name="_xlnm.Print_Titles" localSheetId="2">'Gen Conditions'!$4:$4</definedName>
    <definedName name="_xlnm.Print_Titles" localSheetId="3">'Pipe Take-Off'!$1:$1</definedName>
    <definedName name="print2">#REF!</definedName>
    <definedName name="print3">#REF!</definedName>
    <definedName name="print4">#REF!</definedName>
    <definedName name="print5">#REF!</definedName>
    <definedName name="Proc1">[5]C!$A$47</definedName>
    <definedName name="Project">'[4]Cost Report'!$B$2</definedName>
    <definedName name="PROJECT_">#REF!</definedName>
    <definedName name="PROJECTNAME">#REF!</definedName>
    <definedName name="Report_No.">'[4]Cost Report'!$K$1</definedName>
    <definedName name="SCHEDULE">#REF!</definedName>
    <definedName name="SCOPE">#REF!</definedName>
    <definedName name="STATUSDATE">#REF!</definedName>
    <definedName name="TABLE_ALL">'[2]Cost Report-B&amp;V Det'!$B$15:$AC$359</definedName>
    <definedName name="TABLELESS4COL">'[2]Cost Report-B&amp;V Det'!$B$15:$Z$359</definedName>
    <definedName name="TABLESUMMARY">'[2]Cost Report-B&amp;V Det'!$B$15:$AC$359</definedName>
    <definedName name="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E13" i="10"/>
  <c r="C7" i="11"/>
  <c r="D7" i="11" s="1"/>
  <c r="C18" i="9"/>
  <c r="C8" i="9"/>
  <c r="C5" i="9"/>
  <c r="C17" i="9"/>
  <c r="D33" i="11"/>
  <c r="C20" i="11"/>
  <c r="I10" i="15"/>
  <c r="I5" i="15"/>
  <c r="I4" i="15"/>
  <c r="I2" i="15"/>
  <c r="I2" i="17"/>
  <c r="I4" i="17" s="1"/>
  <c r="I3" i="17"/>
  <c r="H4" i="17"/>
  <c r="H3" i="17"/>
  <c r="H2" i="17"/>
  <c r="P758" i="5"/>
  <c r="A4" i="18"/>
  <c r="B4" i="18" s="1"/>
  <c r="C4" i="18" s="1"/>
  <c r="A3" i="18"/>
  <c r="D3" i="18" s="1"/>
  <c r="E3" i="18" s="1"/>
  <c r="P756" i="5"/>
  <c r="P755" i="5"/>
  <c r="P754" i="5"/>
  <c r="F467" i="5"/>
  <c r="F466" i="5"/>
  <c r="F465" i="5"/>
  <c r="C9" i="15"/>
  <c r="E9" i="15" s="1"/>
  <c r="C7" i="15"/>
  <c r="E7" i="15" s="1"/>
  <c r="C6" i="15"/>
  <c r="E6" i="15" s="1"/>
  <c r="C5" i="15"/>
  <c r="E5" i="15" s="1"/>
  <c r="C4" i="15"/>
  <c r="E4" i="15" s="1"/>
  <c r="F4" i="15" s="1"/>
  <c r="C3" i="15"/>
  <c r="E3" i="15" s="1"/>
  <c r="B9" i="15"/>
  <c r="B7" i="15"/>
  <c r="B6" i="15"/>
  <c r="B5" i="15"/>
  <c r="B4" i="15"/>
  <c r="B3" i="15"/>
  <c r="B2" i="15"/>
  <c r="J2" i="15"/>
  <c r="E8" i="15"/>
  <c r="F7" i="15" l="1"/>
  <c r="D4" i="18"/>
  <c r="E4" i="18" s="1"/>
  <c r="F4" i="18"/>
  <c r="G4" i="18" s="1"/>
  <c r="B3" i="18"/>
  <c r="C3" i="18" s="1"/>
  <c r="F3" i="18"/>
  <c r="G3" i="18" s="1"/>
  <c r="F5" i="15"/>
  <c r="F9" i="15"/>
  <c r="F6" i="15"/>
  <c r="F3" i="15"/>
  <c r="C19" i="11" l="1"/>
  <c r="U464" i="5"/>
  <c r="D26" i="11"/>
  <c r="C16" i="14"/>
  <c r="D16" i="14" s="1"/>
  <c r="C15" i="14"/>
  <c r="D15" i="14" s="1"/>
  <c r="C14" i="14"/>
  <c r="D14" i="14" s="1"/>
  <c r="C13" i="14"/>
  <c r="D13" i="14" s="1"/>
  <c r="C12" i="14"/>
  <c r="D12" i="14" s="1"/>
  <c r="C11" i="14"/>
  <c r="D11" i="14" s="1"/>
  <c r="C10" i="14"/>
  <c r="D10" i="14" s="1"/>
  <c r="C9" i="14"/>
  <c r="D9" i="14" s="1"/>
  <c r="C8" i="14"/>
  <c r="D8" i="14" s="1"/>
  <c r="C7" i="14"/>
  <c r="D7" i="14" s="1"/>
  <c r="C6" i="14"/>
  <c r="D6" i="14" s="1"/>
  <c r="C5" i="14"/>
  <c r="D5" i="14" s="1"/>
  <c r="C4" i="14"/>
  <c r="D4" i="14" s="1"/>
  <c r="C3" i="14"/>
  <c r="D3" i="14" s="1"/>
  <c r="C22" i="14"/>
  <c r="D22" i="14" s="1"/>
  <c r="C21" i="14"/>
  <c r="D21" i="14" s="1"/>
  <c r="C20" i="14"/>
  <c r="D20" i="14" s="1"/>
  <c r="C19" i="14"/>
  <c r="D19" i="14" s="1"/>
  <c r="C18" i="14"/>
  <c r="D18" i="14" s="1"/>
  <c r="C17" i="14"/>
  <c r="D17" i="14" s="1"/>
  <c r="C39" i="11"/>
  <c r="C38" i="11"/>
  <c r="G10" i="15"/>
  <c r="C2" i="15"/>
  <c r="E2" i="15" s="1"/>
  <c r="B4" i="17"/>
  <c r="F3" i="17"/>
  <c r="F2" i="17"/>
  <c r="D3" i="17"/>
  <c r="D2" i="17"/>
  <c r="R26" i="5"/>
  <c r="D12" i="11" l="1"/>
  <c r="D20" i="11"/>
  <c r="C13" i="11"/>
  <c r="D13" i="11" s="1"/>
  <c r="D19" i="11"/>
  <c r="E10" i="15"/>
  <c r="F2" i="15"/>
  <c r="K2" i="15" s="1"/>
  <c r="D23" i="14"/>
  <c r="D25" i="11" s="1"/>
  <c r="D35" i="11" s="1"/>
  <c r="F4" i="17"/>
  <c r="D4" i="17"/>
  <c r="R101" i="5" l="1"/>
  <c r="U101" i="5"/>
  <c r="W101" i="5"/>
  <c r="R97" i="5"/>
  <c r="U97" i="5"/>
  <c r="W97" i="5"/>
  <c r="R85" i="5"/>
  <c r="U85" i="5"/>
  <c r="W85" i="5"/>
  <c r="R78" i="5"/>
  <c r="U78" i="5"/>
  <c r="W78" i="5"/>
  <c r="R66" i="5"/>
  <c r="U66" i="5"/>
  <c r="W66" i="5"/>
  <c r="R65" i="5"/>
  <c r="U65" i="5"/>
  <c r="W65" i="5"/>
  <c r="R49" i="5"/>
  <c r="U49" i="5"/>
  <c r="W49" i="5"/>
  <c r="R45" i="5"/>
  <c r="U45" i="5"/>
  <c r="W45" i="5"/>
  <c r="R41" i="5"/>
  <c r="U41" i="5"/>
  <c r="W41" i="5"/>
  <c r="R35" i="5"/>
  <c r="U35" i="5"/>
  <c r="W35" i="5"/>
  <c r="R29" i="5"/>
  <c r="U29" i="5"/>
  <c r="W29" i="5"/>
  <c r="R25" i="5"/>
  <c r="U25" i="5"/>
  <c r="W25" i="5"/>
  <c r="R11" i="5"/>
  <c r="U11" i="5"/>
  <c r="W11" i="5"/>
  <c r="R18" i="5"/>
  <c r="U18" i="5"/>
  <c r="W18" i="5"/>
  <c r="C10" i="15"/>
  <c r="C12" i="11" s="1"/>
  <c r="B10" i="15"/>
  <c r="J3" i="15"/>
  <c r="J4" i="15"/>
  <c r="J5" i="15"/>
  <c r="J6" i="15"/>
  <c r="J10" i="15" s="1"/>
  <c r="K3" i="15"/>
  <c r="K6" i="15"/>
  <c r="K7" i="15"/>
  <c r="F8" i="15"/>
  <c r="K8" i="15" s="1"/>
  <c r="K9" i="15"/>
  <c r="G13" i="10"/>
  <c r="E23" i="9"/>
  <c r="E24" i="9"/>
  <c r="R57" i="5"/>
  <c r="U57" i="5"/>
  <c r="W57" i="5"/>
  <c r="R9" i="5"/>
  <c r="U9" i="5"/>
  <c r="W9" i="5"/>
  <c r="E22" i="9"/>
  <c r="G22" i="9" s="1"/>
  <c r="E21" i="9"/>
  <c r="G21" i="9" s="1"/>
  <c r="E20" i="9"/>
  <c r="G20" i="9" s="1"/>
  <c r="E19" i="9"/>
  <c r="G19" i="9" s="1"/>
  <c r="E18" i="9"/>
  <c r="G18" i="9" s="1"/>
  <c r="E17" i="9"/>
  <c r="G17" i="9" s="1"/>
  <c r="E16" i="9"/>
  <c r="G16" i="9" s="1"/>
  <c r="E15" i="9"/>
  <c r="G15" i="9" s="1"/>
  <c r="E14" i="9"/>
  <c r="G14" i="9" s="1"/>
  <c r="E13" i="9"/>
  <c r="G13" i="9" s="1"/>
  <c r="E12" i="9"/>
  <c r="G12" i="9" s="1"/>
  <c r="E11" i="9"/>
  <c r="G11" i="9" s="1"/>
  <c r="E10" i="9"/>
  <c r="G10" i="9" s="1"/>
  <c r="E9" i="9"/>
  <c r="G9" i="9" s="1"/>
  <c r="E8" i="9"/>
  <c r="G8" i="9" s="1"/>
  <c r="E7" i="9"/>
  <c r="G7" i="9" s="1"/>
  <c r="E6" i="9"/>
  <c r="G6" i="9" s="1"/>
  <c r="E5" i="9"/>
  <c r="G5" i="9" s="1"/>
  <c r="E5" i="10"/>
  <c r="G5" i="10" s="1"/>
  <c r="G25" i="9" l="1"/>
  <c r="K5" i="15"/>
  <c r="F10" i="15"/>
  <c r="K4" i="15"/>
  <c r="E25" i="9"/>
  <c r="S61" i="7"/>
  <c r="S62" i="7"/>
  <c r="S63" i="7"/>
  <c r="S64" i="7"/>
  <c r="S60" i="7"/>
  <c r="U33" i="7"/>
  <c r="X33" i="7"/>
  <c r="AC33" i="7"/>
  <c r="AD33" i="7"/>
  <c r="U34" i="7"/>
  <c r="X34" i="7"/>
  <c r="AC34" i="7"/>
  <c r="AD34" i="7"/>
  <c r="U35" i="7"/>
  <c r="X35" i="7"/>
  <c r="AC35" i="7"/>
  <c r="AD35" i="7"/>
  <c r="U36" i="7"/>
  <c r="X36" i="7"/>
  <c r="AC36" i="7"/>
  <c r="AD36" i="7"/>
  <c r="U37" i="7"/>
  <c r="X37" i="7"/>
  <c r="AC37" i="7"/>
  <c r="AD37" i="7"/>
  <c r="U38" i="7"/>
  <c r="X38" i="7"/>
  <c r="AC38" i="7"/>
  <c r="AD38" i="7"/>
  <c r="U39" i="7"/>
  <c r="X39" i="7"/>
  <c r="AC39" i="7"/>
  <c r="AD39" i="7"/>
  <c r="U40" i="7"/>
  <c r="X40" i="7"/>
  <c r="AC40" i="7"/>
  <c r="AD40" i="7"/>
  <c r="U41" i="7"/>
  <c r="X41" i="7"/>
  <c r="AA41" i="7"/>
  <c r="AC41" i="7"/>
  <c r="AD41" i="7"/>
  <c r="U42" i="7"/>
  <c r="X42" i="7"/>
  <c r="AA42" i="7"/>
  <c r="AC42" i="7"/>
  <c r="AD42" i="7"/>
  <c r="U43" i="7"/>
  <c r="X43" i="7"/>
  <c r="AA43" i="7"/>
  <c r="AC43" i="7"/>
  <c r="AD43" i="7"/>
  <c r="S44" i="7"/>
  <c r="T44" i="7"/>
  <c r="U44" i="7"/>
  <c r="W44" i="7"/>
  <c r="X44" i="7"/>
  <c r="Z44" i="7"/>
  <c r="AA44" i="7"/>
  <c r="AB44" i="7"/>
  <c r="AC44" i="7"/>
  <c r="AD44" i="7"/>
  <c r="S45" i="7"/>
  <c r="T45" i="7"/>
  <c r="U45" i="7"/>
  <c r="W45" i="7"/>
  <c r="X45" i="7"/>
  <c r="Y45" i="7"/>
  <c r="Z45" i="7"/>
  <c r="AA45" i="7"/>
  <c r="AB45" i="7"/>
  <c r="AC45" i="7"/>
  <c r="AD45" i="7"/>
  <c r="S46" i="7"/>
  <c r="T46" i="7"/>
  <c r="U46" i="7"/>
  <c r="V46" i="7"/>
  <c r="W46" i="7"/>
  <c r="X46" i="7"/>
  <c r="Y46" i="7"/>
  <c r="Z46" i="7"/>
  <c r="AA46" i="7"/>
  <c r="AB46" i="7"/>
  <c r="AC46" i="7"/>
  <c r="AD46" i="7"/>
  <c r="S47" i="7"/>
  <c r="T47" i="7"/>
  <c r="U47" i="7"/>
  <c r="V47" i="7"/>
  <c r="W47" i="7"/>
  <c r="X47" i="7"/>
  <c r="Y47" i="7"/>
  <c r="Z47" i="7"/>
  <c r="AA47" i="7"/>
  <c r="AB47" i="7"/>
  <c r="AC47" i="7"/>
  <c r="S48" i="7"/>
  <c r="T48" i="7"/>
  <c r="U48" i="7"/>
  <c r="V48" i="7"/>
  <c r="W48" i="7"/>
  <c r="X48" i="7"/>
  <c r="Y48" i="7"/>
  <c r="Z48" i="7"/>
  <c r="AA48" i="7"/>
  <c r="AB48" i="7"/>
  <c r="AC48" i="7"/>
  <c r="S49" i="7"/>
  <c r="T49" i="7"/>
  <c r="U49" i="7"/>
  <c r="V49" i="7"/>
  <c r="W49" i="7"/>
  <c r="X49" i="7"/>
  <c r="Y49" i="7"/>
  <c r="Z49" i="7"/>
  <c r="AA49" i="7"/>
  <c r="AB49" i="7"/>
  <c r="AC49" i="7"/>
  <c r="S50" i="7"/>
  <c r="T50" i="7"/>
  <c r="U50" i="7"/>
  <c r="V50" i="7"/>
  <c r="W50" i="7"/>
  <c r="X50" i="7"/>
  <c r="Y50" i="7"/>
  <c r="Z50" i="7"/>
  <c r="AA50" i="7"/>
  <c r="AB50" i="7"/>
  <c r="AC50" i="7"/>
  <c r="S51" i="7"/>
  <c r="T51" i="7"/>
  <c r="U51" i="7"/>
  <c r="V51" i="7"/>
  <c r="W51" i="7"/>
  <c r="X51" i="7"/>
  <c r="Y51" i="7"/>
  <c r="Z51" i="7"/>
  <c r="AA51" i="7"/>
  <c r="AB51" i="7"/>
  <c r="AC51" i="7"/>
  <c r="S52" i="7"/>
  <c r="T52" i="7"/>
  <c r="U52" i="7"/>
  <c r="X52" i="7"/>
  <c r="S53" i="7"/>
  <c r="T53" i="7"/>
  <c r="U53" i="7"/>
  <c r="X53" i="7"/>
  <c r="U54" i="7"/>
  <c r="X54" i="7"/>
  <c r="U55" i="7"/>
  <c r="X55" i="7"/>
  <c r="U56" i="7"/>
  <c r="X56" i="7"/>
  <c r="U57" i="7"/>
  <c r="X57" i="7"/>
  <c r="U32" i="7"/>
  <c r="X32" i="7"/>
  <c r="AC32" i="7"/>
  <c r="AD32" i="7"/>
  <c r="U4" i="7"/>
  <c r="X4" i="7"/>
  <c r="AC4" i="7"/>
  <c r="AD4" i="7"/>
  <c r="U5" i="7"/>
  <c r="X5" i="7"/>
  <c r="AC5" i="7"/>
  <c r="AD5" i="7"/>
  <c r="U6" i="7"/>
  <c r="X6" i="7"/>
  <c r="AC6" i="7"/>
  <c r="AD6" i="7"/>
  <c r="U7" i="7"/>
  <c r="X7" i="7"/>
  <c r="AC7" i="7"/>
  <c r="AD7" i="7"/>
  <c r="U8" i="7"/>
  <c r="X8" i="7"/>
  <c r="AC8" i="7"/>
  <c r="AD8" i="7"/>
  <c r="U9" i="7"/>
  <c r="X9" i="7"/>
  <c r="AC9" i="7"/>
  <c r="AD9" i="7"/>
  <c r="U10" i="7"/>
  <c r="X10" i="7"/>
  <c r="AC10" i="7"/>
  <c r="AD10" i="7"/>
  <c r="U11" i="7"/>
  <c r="X11" i="7"/>
  <c r="AD11" i="7"/>
  <c r="U12" i="7"/>
  <c r="X12" i="7"/>
  <c r="AA12" i="7"/>
  <c r="AC12" i="7"/>
  <c r="AD12" i="7"/>
  <c r="U13" i="7"/>
  <c r="X13" i="7"/>
  <c r="Z13" i="7"/>
  <c r="AA13" i="7"/>
  <c r="AB13" i="7"/>
  <c r="AC13" i="7"/>
  <c r="AD13" i="7"/>
  <c r="U14" i="7"/>
  <c r="X14" i="7"/>
  <c r="Z14" i="7"/>
  <c r="AA14" i="7"/>
  <c r="AB14" i="7"/>
  <c r="AC14" i="7"/>
  <c r="AD14" i="7"/>
  <c r="S15" i="7"/>
  <c r="T15" i="7"/>
  <c r="U15" i="7"/>
  <c r="W15" i="7"/>
  <c r="X15" i="7"/>
  <c r="Z15" i="7"/>
  <c r="AA15" i="7"/>
  <c r="AB15" i="7"/>
  <c r="AC15" i="7"/>
  <c r="AD15" i="7"/>
  <c r="S16" i="7"/>
  <c r="T16" i="7"/>
  <c r="U16" i="7"/>
  <c r="W16" i="7"/>
  <c r="X16" i="7"/>
  <c r="Y16" i="7"/>
  <c r="Z16" i="7"/>
  <c r="AA16" i="7"/>
  <c r="AB16" i="7"/>
  <c r="AC16" i="7"/>
  <c r="AD16" i="7"/>
  <c r="S17" i="7"/>
  <c r="T17" i="7"/>
  <c r="U17" i="7"/>
  <c r="V17" i="7"/>
  <c r="W17" i="7"/>
  <c r="X17" i="7"/>
  <c r="Y17" i="7"/>
  <c r="Z17" i="7"/>
  <c r="AA17" i="7"/>
  <c r="AB17" i="7"/>
  <c r="AC17" i="7"/>
  <c r="AD17" i="7"/>
  <c r="S18" i="7"/>
  <c r="T18" i="7"/>
  <c r="U18" i="7"/>
  <c r="V18" i="7"/>
  <c r="W18" i="7"/>
  <c r="X18" i="7"/>
  <c r="Y18" i="7"/>
  <c r="Z18" i="7"/>
  <c r="AA18" i="7"/>
  <c r="AB18" i="7"/>
  <c r="AC18" i="7"/>
  <c r="AD18" i="7"/>
  <c r="S19" i="7"/>
  <c r="T19" i="7"/>
  <c r="U19" i="7"/>
  <c r="V19" i="7"/>
  <c r="W19" i="7"/>
  <c r="X19" i="7"/>
  <c r="Y19" i="7"/>
  <c r="Z19" i="7"/>
  <c r="AA19" i="7"/>
  <c r="AB19" i="7"/>
  <c r="AC19" i="7"/>
  <c r="AD19" i="7"/>
  <c r="S20" i="7"/>
  <c r="T20" i="7"/>
  <c r="U20" i="7"/>
  <c r="V20" i="7"/>
  <c r="W20" i="7"/>
  <c r="X20" i="7"/>
  <c r="Y20" i="7"/>
  <c r="Z20" i="7"/>
  <c r="AA20" i="7"/>
  <c r="AB20" i="7"/>
  <c r="AC20" i="7"/>
  <c r="AD20" i="7"/>
  <c r="S21" i="7"/>
  <c r="T21" i="7"/>
  <c r="U21" i="7"/>
  <c r="V21" i="7"/>
  <c r="W21" i="7"/>
  <c r="X21" i="7"/>
  <c r="Y21" i="7"/>
  <c r="Z21" i="7"/>
  <c r="AA21" i="7"/>
  <c r="AB21" i="7"/>
  <c r="AC21" i="7"/>
  <c r="AD21" i="7"/>
  <c r="S22" i="7"/>
  <c r="T22" i="7"/>
  <c r="U22" i="7"/>
  <c r="V22" i="7"/>
  <c r="W22" i="7"/>
  <c r="X22" i="7"/>
  <c r="Y22" i="7"/>
  <c r="Z22" i="7"/>
  <c r="AA22" i="7"/>
  <c r="AB22" i="7"/>
  <c r="AC22" i="7"/>
  <c r="AD22" i="7"/>
  <c r="S23" i="7"/>
  <c r="T23" i="7"/>
  <c r="U23" i="7"/>
  <c r="X23" i="7"/>
  <c r="S24" i="7"/>
  <c r="T24" i="7"/>
  <c r="U24" i="7"/>
  <c r="X24" i="7"/>
  <c r="U25" i="7"/>
  <c r="X25" i="7"/>
  <c r="U26" i="7"/>
  <c r="X26" i="7"/>
  <c r="U27" i="7"/>
  <c r="X27" i="7"/>
  <c r="U28" i="7"/>
  <c r="X28" i="7"/>
  <c r="U3" i="7"/>
  <c r="X3" i="7"/>
  <c r="AC3" i="7"/>
  <c r="AD3" i="7"/>
  <c r="W4" i="5"/>
  <c r="W5" i="5"/>
  <c r="U4" i="5"/>
  <c r="U5" i="5"/>
  <c r="U6" i="5"/>
  <c r="U7" i="5"/>
  <c r="U8" i="5"/>
  <c r="U10" i="5"/>
  <c r="U12" i="5"/>
  <c r="U13" i="5"/>
  <c r="U14" i="5"/>
  <c r="U15" i="5"/>
  <c r="U16" i="5"/>
  <c r="U17" i="5"/>
  <c r="U19" i="5"/>
  <c r="U20" i="5"/>
  <c r="U21" i="5"/>
  <c r="U22" i="5"/>
  <c r="U23" i="5"/>
  <c r="U24" i="5"/>
  <c r="U26" i="5"/>
  <c r="U27" i="5"/>
  <c r="U28" i="5"/>
  <c r="U30" i="5"/>
  <c r="U31" i="5"/>
  <c r="U32" i="5"/>
  <c r="U33" i="5"/>
  <c r="U34" i="5"/>
  <c r="U36" i="5"/>
  <c r="U37" i="5"/>
  <c r="U38" i="5"/>
  <c r="U39" i="5"/>
  <c r="U40" i="5"/>
  <c r="U42" i="5"/>
  <c r="U43" i="5"/>
  <c r="U44" i="5"/>
  <c r="U46" i="5"/>
  <c r="U47" i="5"/>
  <c r="U48" i="5"/>
  <c r="U50" i="5"/>
  <c r="U51" i="5"/>
  <c r="U52" i="5"/>
  <c r="U53" i="5"/>
  <c r="U54" i="5"/>
  <c r="U55" i="5"/>
  <c r="U56" i="5"/>
  <c r="U58" i="5"/>
  <c r="U59" i="5"/>
  <c r="U60" i="5"/>
  <c r="U61" i="5"/>
  <c r="U62" i="5"/>
  <c r="U63" i="5"/>
  <c r="U64" i="5"/>
  <c r="U67" i="5"/>
  <c r="U68" i="5"/>
  <c r="U69" i="5"/>
  <c r="U70" i="5"/>
  <c r="U71" i="5"/>
  <c r="U72" i="5"/>
  <c r="U73" i="5"/>
  <c r="U74" i="5"/>
  <c r="U75" i="5"/>
  <c r="U76" i="5"/>
  <c r="U77" i="5"/>
  <c r="U79" i="5"/>
  <c r="U80" i="5"/>
  <c r="U81" i="5"/>
  <c r="U82" i="5"/>
  <c r="U83" i="5"/>
  <c r="U84" i="5"/>
  <c r="U86" i="5"/>
  <c r="U87" i="5"/>
  <c r="U88" i="5"/>
  <c r="U89" i="5"/>
  <c r="U90" i="5"/>
  <c r="U91" i="5"/>
  <c r="U92" i="5"/>
  <c r="U93" i="5"/>
  <c r="U94" i="5"/>
  <c r="U95" i="5"/>
  <c r="U96" i="5"/>
  <c r="U98" i="5"/>
  <c r="U99" i="5"/>
  <c r="U100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U186" i="5"/>
  <c r="U187" i="5"/>
  <c r="U188" i="5"/>
  <c r="U189" i="5"/>
  <c r="U190" i="5"/>
  <c r="U191" i="5"/>
  <c r="U192" i="5"/>
  <c r="U193" i="5"/>
  <c r="U194" i="5"/>
  <c r="U195" i="5"/>
  <c r="U196" i="5"/>
  <c r="U197" i="5"/>
  <c r="U198" i="5"/>
  <c r="U199" i="5"/>
  <c r="U200" i="5"/>
  <c r="U201" i="5"/>
  <c r="U202" i="5"/>
  <c r="U203" i="5"/>
  <c r="U204" i="5"/>
  <c r="U205" i="5"/>
  <c r="U206" i="5"/>
  <c r="U207" i="5"/>
  <c r="U208" i="5"/>
  <c r="U209" i="5"/>
  <c r="U210" i="5"/>
  <c r="U211" i="5"/>
  <c r="U212" i="5"/>
  <c r="U213" i="5"/>
  <c r="U214" i="5"/>
  <c r="U215" i="5"/>
  <c r="U216" i="5"/>
  <c r="U217" i="5"/>
  <c r="U218" i="5"/>
  <c r="U219" i="5"/>
  <c r="U220" i="5"/>
  <c r="U221" i="5"/>
  <c r="U222" i="5"/>
  <c r="U223" i="5"/>
  <c r="U224" i="5"/>
  <c r="U225" i="5"/>
  <c r="U226" i="5"/>
  <c r="U227" i="5"/>
  <c r="U228" i="5"/>
  <c r="U229" i="5"/>
  <c r="U230" i="5"/>
  <c r="U231" i="5"/>
  <c r="U232" i="5"/>
  <c r="U233" i="5"/>
  <c r="U234" i="5"/>
  <c r="U235" i="5"/>
  <c r="U236" i="5"/>
  <c r="U237" i="5"/>
  <c r="U238" i="5"/>
  <c r="U239" i="5"/>
  <c r="U240" i="5"/>
  <c r="U241" i="5"/>
  <c r="U242" i="5"/>
  <c r="U243" i="5"/>
  <c r="U244" i="5"/>
  <c r="U245" i="5"/>
  <c r="U246" i="5"/>
  <c r="U247" i="5"/>
  <c r="U248" i="5"/>
  <c r="U249" i="5"/>
  <c r="U250" i="5"/>
  <c r="U251" i="5"/>
  <c r="U252" i="5"/>
  <c r="U253" i="5"/>
  <c r="U254" i="5"/>
  <c r="U255" i="5"/>
  <c r="U256" i="5"/>
  <c r="U257" i="5"/>
  <c r="U258" i="5"/>
  <c r="U259" i="5"/>
  <c r="U260" i="5"/>
  <c r="U261" i="5"/>
  <c r="U262" i="5"/>
  <c r="U263" i="5"/>
  <c r="U264" i="5"/>
  <c r="U265" i="5"/>
  <c r="U266" i="5"/>
  <c r="U267" i="5"/>
  <c r="U268" i="5"/>
  <c r="U269" i="5"/>
  <c r="U270" i="5"/>
  <c r="U271" i="5"/>
  <c r="U272" i="5"/>
  <c r="U273" i="5"/>
  <c r="U274" i="5"/>
  <c r="U275" i="5"/>
  <c r="U276" i="5"/>
  <c r="U277" i="5"/>
  <c r="U278" i="5"/>
  <c r="U279" i="5"/>
  <c r="U280" i="5"/>
  <c r="U281" i="5"/>
  <c r="U282" i="5"/>
  <c r="U283" i="5"/>
  <c r="U284" i="5"/>
  <c r="U285" i="5"/>
  <c r="U286" i="5"/>
  <c r="U287" i="5"/>
  <c r="U288" i="5"/>
  <c r="U289" i="5"/>
  <c r="U290" i="5"/>
  <c r="U291" i="5"/>
  <c r="U292" i="5"/>
  <c r="U293" i="5"/>
  <c r="U294" i="5"/>
  <c r="U295" i="5"/>
  <c r="U296" i="5"/>
  <c r="U297" i="5"/>
  <c r="U298" i="5"/>
  <c r="U299" i="5"/>
  <c r="U300" i="5"/>
  <c r="U301" i="5"/>
  <c r="U302" i="5"/>
  <c r="U303" i="5"/>
  <c r="U304" i="5"/>
  <c r="U305" i="5"/>
  <c r="U306" i="5"/>
  <c r="U307" i="5"/>
  <c r="U308" i="5"/>
  <c r="U309" i="5"/>
  <c r="U310" i="5"/>
  <c r="U311" i="5"/>
  <c r="U312" i="5"/>
  <c r="U313" i="5"/>
  <c r="U314" i="5"/>
  <c r="U315" i="5"/>
  <c r="U316" i="5"/>
  <c r="U317" i="5"/>
  <c r="U318" i="5"/>
  <c r="U319" i="5"/>
  <c r="U320" i="5"/>
  <c r="U321" i="5"/>
  <c r="U322" i="5"/>
  <c r="U323" i="5"/>
  <c r="U324" i="5"/>
  <c r="U325" i="5"/>
  <c r="U326" i="5"/>
  <c r="U327" i="5"/>
  <c r="U328" i="5"/>
  <c r="U329" i="5"/>
  <c r="U330" i="5"/>
  <c r="U331" i="5"/>
  <c r="U332" i="5"/>
  <c r="U333" i="5"/>
  <c r="U334" i="5"/>
  <c r="U335" i="5"/>
  <c r="U336" i="5"/>
  <c r="U337" i="5"/>
  <c r="U338" i="5"/>
  <c r="U339" i="5"/>
  <c r="U340" i="5"/>
  <c r="U341" i="5"/>
  <c r="U342" i="5"/>
  <c r="U343" i="5"/>
  <c r="U344" i="5"/>
  <c r="U345" i="5"/>
  <c r="U346" i="5"/>
  <c r="U347" i="5"/>
  <c r="U348" i="5"/>
  <c r="U349" i="5"/>
  <c r="U350" i="5"/>
  <c r="U351" i="5"/>
  <c r="U352" i="5"/>
  <c r="U353" i="5"/>
  <c r="U354" i="5"/>
  <c r="U355" i="5"/>
  <c r="U356" i="5"/>
  <c r="U357" i="5"/>
  <c r="U358" i="5"/>
  <c r="U359" i="5"/>
  <c r="U360" i="5"/>
  <c r="U361" i="5"/>
  <c r="U362" i="5"/>
  <c r="U363" i="5"/>
  <c r="U364" i="5"/>
  <c r="U365" i="5"/>
  <c r="U366" i="5"/>
  <c r="U367" i="5"/>
  <c r="U368" i="5"/>
  <c r="U369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U384" i="5"/>
  <c r="U385" i="5"/>
  <c r="U386" i="5"/>
  <c r="U387" i="5"/>
  <c r="U388" i="5"/>
  <c r="U389" i="5"/>
  <c r="U390" i="5"/>
  <c r="U391" i="5"/>
  <c r="U392" i="5"/>
  <c r="U393" i="5"/>
  <c r="U394" i="5"/>
  <c r="U395" i="5"/>
  <c r="U396" i="5"/>
  <c r="U397" i="5"/>
  <c r="U398" i="5"/>
  <c r="U399" i="5"/>
  <c r="U400" i="5"/>
  <c r="U401" i="5"/>
  <c r="U402" i="5"/>
  <c r="U403" i="5"/>
  <c r="U404" i="5"/>
  <c r="U405" i="5"/>
  <c r="U406" i="5"/>
  <c r="U407" i="5"/>
  <c r="U408" i="5"/>
  <c r="U409" i="5"/>
  <c r="U410" i="5"/>
  <c r="U411" i="5"/>
  <c r="U412" i="5"/>
  <c r="U413" i="5"/>
  <c r="U414" i="5"/>
  <c r="U415" i="5"/>
  <c r="U416" i="5"/>
  <c r="U417" i="5"/>
  <c r="U418" i="5"/>
  <c r="U419" i="5"/>
  <c r="U420" i="5"/>
  <c r="U421" i="5"/>
  <c r="U422" i="5"/>
  <c r="U423" i="5"/>
  <c r="U424" i="5"/>
  <c r="U425" i="5"/>
  <c r="U426" i="5"/>
  <c r="U427" i="5"/>
  <c r="U428" i="5"/>
  <c r="U429" i="5"/>
  <c r="U430" i="5"/>
  <c r="U431" i="5"/>
  <c r="U432" i="5"/>
  <c r="U433" i="5"/>
  <c r="U434" i="5"/>
  <c r="U435" i="5"/>
  <c r="U436" i="5"/>
  <c r="U437" i="5"/>
  <c r="U438" i="5"/>
  <c r="U439" i="5"/>
  <c r="U440" i="5"/>
  <c r="U441" i="5"/>
  <c r="U442" i="5"/>
  <c r="U443" i="5"/>
  <c r="U444" i="5"/>
  <c r="U445" i="5"/>
  <c r="U446" i="5"/>
  <c r="U447" i="5"/>
  <c r="U448" i="5"/>
  <c r="U449" i="5"/>
  <c r="U450" i="5"/>
  <c r="U451" i="5"/>
  <c r="U452" i="5"/>
  <c r="U453" i="5"/>
  <c r="U454" i="5"/>
  <c r="U455" i="5"/>
  <c r="U456" i="5"/>
  <c r="U457" i="5"/>
  <c r="U458" i="5"/>
  <c r="U459" i="5"/>
  <c r="U460" i="5"/>
  <c r="U461" i="5"/>
  <c r="U462" i="5"/>
  <c r="U463" i="5"/>
  <c r="U465" i="5"/>
  <c r="U466" i="5"/>
  <c r="U467" i="5"/>
  <c r="U468" i="5"/>
  <c r="U469" i="5"/>
  <c r="U470" i="5"/>
  <c r="U471" i="5"/>
  <c r="U472" i="5"/>
  <c r="U473" i="5"/>
  <c r="U474" i="5"/>
  <c r="U475" i="5"/>
  <c r="U476" i="5"/>
  <c r="U477" i="5"/>
  <c r="U478" i="5"/>
  <c r="U479" i="5"/>
  <c r="U480" i="5"/>
  <c r="U481" i="5"/>
  <c r="U482" i="5"/>
  <c r="U483" i="5"/>
  <c r="U484" i="5"/>
  <c r="U485" i="5"/>
  <c r="U486" i="5"/>
  <c r="U487" i="5"/>
  <c r="U488" i="5"/>
  <c r="U489" i="5"/>
  <c r="U490" i="5"/>
  <c r="U491" i="5"/>
  <c r="U492" i="5"/>
  <c r="U493" i="5"/>
  <c r="U494" i="5"/>
  <c r="U495" i="5"/>
  <c r="U496" i="5"/>
  <c r="U497" i="5"/>
  <c r="U498" i="5"/>
  <c r="U499" i="5"/>
  <c r="U500" i="5"/>
  <c r="U501" i="5"/>
  <c r="U502" i="5"/>
  <c r="U503" i="5"/>
  <c r="U504" i="5"/>
  <c r="U505" i="5"/>
  <c r="U506" i="5"/>
  <c r="U507" i="5"/>
  <c r="U508" i="5"/>
  <c r="U509" i="5"/>
  <c r="U510" i="5"/>
  <c r="U511" i="5"/>
  <c r="U512" i="5"/>
  <c r="U513" i="5"/>
  <c r="U514" i="5"/>
  <c r="U515" i="5"/>
  <c r="U516" i="5"/>
  <c r="U517" i="5"/>
  <c r="U518" i="5"/>
  <c r="U519" i="5"/>
  <c r="U520" i="5"/>
  <c r="U521" i="5"/>
  <c r="U522" i="5"/>
  <c r="U523" i="5"/>
  <c r="U524" i="5"/>
  <c r="U525" i="5"/>
  <c r="U526" i="5"/>
  <c r="U527" i="5"/>
  <c r="U528" i="5"/>
  <c r="U529" i="5"/>
  <c r="U530" i="5"/>
  <c r="U531" i="5"/>
  <c r="U532" i="5"/>
  <c r="U533" i="5"/>
  <c r="U534" i="5"/>
  <c r="U535" i="5"/>
  <c r="U536" i="5"/>
  <c r="U537" i="5"/>
  <c r="U538" i="5"/>
  <c r="U539" i="5"/>
  <c r="U540" i="5"/>
  <c r="U541" i="5"/>
  <c r="U542" i="5"/>
  <c r="U543" i="5"/>
  <c r="U544" i="5"/>
  <c r="U545" i="5"/>
  <c r="U546" i="5"/>
  <c r="U547" i="5"/>
  <c r="U548" i="5"/>
  <c r="U549" i="5"/>
  <c r="U550" i="5"/>
  <c r="U551" i="5"/>
  <c r="U552" i="5"/>
  <c r="U553" i="5"/>
  <c r="U554" i="5"/>
  <c r="U555" i="5"/>
  <c r="U556" i="5"/>
  <c r="U557" i="5"/>
  <c r="U558" i="5"/>
  <c r="U559" i="5"/>
  <c r="U560" i="5"/>
  <c r="U561" i="5"/>
  <c r="U562" i="5"/>
  <c r="U563" i="5"/>
  <c r="U564" i="5"/>
  <c r="U565" i="5"/>
  <c r="U566" i="5"/>
  <c r="U567" i="5"/>
  <c r="U568" i="5"/>
  <c r="U569" i="5"/>
  <c r="U570" i="5"/>
  <c r="U571" i="5"/>
  <c r="U572" i="5"/>
  <c r="U573" i="5"/>
  <c r="U574" i="5"/>
  <c r="U575" i="5"/>
  <c r="U576" i="5"/>
  <c r="U577" i="5"/>
  <c r="U578" i="5"/>
  <c r="U579" i="5"/>
  <c r="U580" i="5"/>
  <c r="U581" i="5"/>
  <c r="U582" i="5"/>
  <c r="U583" i="5"/>
  <c r="U584" i="5"/>
  <c r="U585" i="5"/>
  <c r="U586" i="5"/>
  <c r="U587" i="5"/>
  <c r="U588" i="5"/>
  <c r="U589" i="5"/>
  <c r="U590" i="5"/>
  <c r="U591" i="5"/>
  <c r="U592" i="5"/>
  <c r="U593" i="5"/>
  <c r="U594" i="5"/>
  <c r="U595" i="5"/>
  <c r="U596" i="5"/>
  <c r="U597" i="5"/>
  <c r="U598" i="5"/>
  <c r="U599" i="5"/>
  <c r="U600" i="5"/>
  <c r="U601" i="5"/>
  <c r="U602" i="5"/>
  <c r="U603" i="5"/>
  <c r="U604" i="5"/>
  <c r="U605" i="5"/>
  <c r="U606" i="5"/>
  <c r="U607" i="5"/>
  <c r="U608" i="5"/>
  <c r="U609" i="5"/>
  <c r="U610" i="5"/>
  <c r="U611" i="5"/>
  <c r="U612" i="5"/>
  <c r="U613" i="5"/>
  <c r="U614" i="5"/>
  <c r="U615" i="5"/>
  <c r="U616" i="5"/>
  <c r="U617" i="5"/>
  <c r="U618" i="5"/>
  <c r="U619" i="5"/>
  <c r="U620" i="5"/>
  <c r="U621" i="5"/>
  <c r="U622" i="5"/>
  <c r="U623" i="5"/>
  <c r="U624" i="5"/>
  <c r="U625" i="5"/>
  <c r="U626" i="5"/>
  <c r="U627" i="5"/>
  <c r="U628" i="5"/>
  <c r="U629" i="5"/>
  <c r="U630" i="5"/>
  <c r="U631" i="5"/>
  <c r="U632" i="5"/>
  <c r="U633" i="5"/>
  <c r="U634" i="5"/>
  <c r="U635" i="5"/>
  <c r="U636" i="5"/>
  <c r="U637" i="5"/>
  <c r="U638" i="5"/>
  <c r="U639" i="5"/>
  <c r="U640" i="5"/>
  <c r="U641" i="5"/>
  <c r="U642" i="5"/>
  <c r="U643" i="5"/>
  <c r="U644" i="5"/>
  <c r="U645" i="5"/>
  <c r="U646" i="5"/>
  <c r="U647" i="5"/>
  <c r="U648" i="5"/>
  <c r="U649" i="5"/>
  <c r="U650" i="5"/>
  <c r="U651" i="5"/>
  <c r="U652" i="5"/>
  <c r="U653" i="5"/>
  <c r="U654" i="5"/>
  <c r="U655" i="5"/>
  <c r="U656" i="5"/>
  <c r="U657" i="5"/>
  <c r="U658" i="5"/>
  <c r="U659" i="5"/>
  <c r="U660" i="5"/>
  <c r="U661" i="5"/>
  <c r="U662" i="5"/>
  <c r="U663" i="5"/>
  <c r="U664" i="5"/>
  <c r="U665" i="5"/>
  <c r="U666" i="5"/>
  <c r="U667" i="5"/>
  <c r="U668" i="5"/>
  <c r="U669" i="5"/>
  <c r="U670" i="5"/>
  <c r="U671" i="5"/>
  <c r="U672" i="5"/>
  <c r="U673" i="5"/>
  <c r="U674" i="5"/>
  <c r="U675" i="5"/>
  <c r="U676" i="5"/>
  <c r="U677" i="5"/>
  <c r="U678" i="5"/>
  <c r="U679" i="5"/>
  <c r="U680" i="5"/>
  <c r="U681" i="5"/>
  <c r="U682" i="5"/>
  <c r="U683" i="5"/>
  <c r="U684" i="5"/>
  <c r="U685" i="5"/>
  <c r="U686" i="5"/>
  <c r="U687" i="5"/>
  <c r="U688" i="5"/>
  <c r="U689" i="5"/>
  <c r="U690" i="5"/>
  <c r="U691" i="5"/>
  <c r="U692" i="5"/>
  <c r="U693" i="5"/>
  <c r="U694" i="5"/>
  <c r="U695" i="5"/>
  <c r="U696" i="5"/>
  <c r="U697" i="5"/>
  <c r="U698" i="5"/>
  <c r="U699" i="5"/>
  <c r="U700" i="5"/>
  <c r="U701" i="5"/>
  <c r="U702" i="5"/>
  <c r="U703" i="5"/>
  <c r="U704" i="5"/>
  <c r="U705" i="5"/>
  <c r="U706" i="5"/>
  <c r="U707" i="5"/>
  <c r="U708" i="5"/>
  <c r="U709" i="5"/>
  <c r="U710" i="5"/>
  <c r="U711" i="5"/>
  <c r="U712" i="5"/>
  <c r="U713" i="5"/>
  <c r="U714" i="5"/>
  <c r="U715" i="5"/>
  <c r="U716" i="5"/>
  <c r="U717" i="5"/>
  <c r="U718" i="5"/>
  <c r="U719" i="5"/>
  <c r="U720" i="5"/>
  <c r="U721" i="5"/>
  <c r="U722" i="5"/>
  <c r="U723" i="5"/>
  <c r="U724" i="5"/>
  <c r="U725" i="5"/>
  <c r="U726" i="5"/>
  <c r="U727" i="5"/>
  <c r="U728" i="5"/>
  <c r="U729" i="5"/>
  <c r="U730" i="5"/>
  <c r="U731" i="5"/>
  <c r="U732" i="5"/>
  <c r="U733" i="5"/>
  <c r="U734" i="5"/>
  <c r="U735" i="5"/>
  <c r="U736" i="5"/>
  <c r="U737" i="5"/>
  <c r="U738" i="5"/>
  <c r="U739" i="5"/>
  <c r="U740" i="5"/>
  <c r="U741" i="5"/>
  <c r="U742" i="5"/>
  <c r="U743" i="5"/>
  <c r="U744" i="5"/>
  <c r="U745" i="5"/>
  <c r="U746" i="5"/>
  <c r="U747" i="5"/>
  <c r="U748" i="5"/>
  <c r="U749" i="5"/>
  <c r="U750" i="5"/>
  <c r="U751" i="5"/>
  <c r="U3" i="5"/>
  <c r="R3" i="5"/>
  <c r="R4" i="5"/>
  <c r="R5" i="5"/>
  <c r="R6" i="5"/>
  <c r="R7" i="5"/>
  <c r="R8" i="5"/>
  <c r="R10" i="5"/>
  <c r="R12" i="5"/>
  <c r="R13" i="5"/>
  <c r="R14" i="5"/>
  <c r="R15" i="5"/>
  <c r="R16" i="5"/>
  <c r="R17" i="5"/>
  <c r="R19" i="5"/>
  <c r="R20" i="5"/>
  <c r="R21" i="5"/>
  <c r="R22" i="5"/>
  <c r="R23" i="5"/>
  <c r="R24" i="5"/>
  <c r="R27" i="5"/>
  <c r="R28" i="5"/>
  <c r="R30" i="5"/>
  <c r="R31" i="5"/>
  <c r="R32" i="5"/>
  <c r="R33" i="5"/>
  <c r="R34" i="5"/>
  <c r="R36" i="5"/>
  <c r="R37" i="5"/>
  <c r="R38" i="5"/>
  <c r="R39" i="5"/>
  <c r="R40" i="5"/>
  <c r="R42" i="5"/>
  <c r="R43" i="5"/>
  <c r="R44" i="5"/>
  <c r="R46" i="5"/>
  <c r="R47" i="5"/>
  <c r="R48" i="5"/>
  <c r="R50" i="5"/>
  <c r="R51" i="5"/>
  <c r="R52" i="5"/>
  <c r="R53" i="5"/>
  <c r="R54" i="5"/>
  <c r="R55" i="5"/>
  <c r="R56" i="5"/>
  <c r="R58" i="5"/>
  <c r="R59" i="5"/>
  <c r="R60" i="5"/>
  <c r="R61" i="5"/>
  <c r="R62" i="5"/>
  <c r="R63" i="5"/>
  <c r="R64" i="5"/>
  <c r="R67" i="5"/>
  <c r="R68" i="5"/>
  <c r="R69" i="5"/>
  <c r="R70" i="5"/>
  <c r="R71" i="5"/>
  <c r="R72" i="5"/>
  <c r="R73" i="5"/>
  <c r="R74" i="5"/>
  <c r="R75" i="5"/>
  <c r="R76" i="5"/>
  <c r="R77" i="5"/>
  <c r="R79" i="5"/>
  <c r="R80" i="5"/>
  <c r="R81" i="5"/>
  <c r="R82" i="5"/>
  <c r="R83" i="5"/>
  <c r="R84" i="5"/>
  <c r="R86" i="5"/>
  <c r="R87" i="5"/>
  <c r="R88" i="5"/>
  <c r="R89" i="5"/>
  <c r="R90" i="5"/>
  <c r="R91" i="5"/>
  <c r="R92" i="5"/>
  <c r="R93" i="5"/>
  <c r="R94" i="5"/>
  <c r="R95" i="5"/>
  <c r="R96" i="5"/>
  <c r="R98" i="5"/>
  <c r="R99" i="5"/>
  <c r="R100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R733" i="5"/>
  <c r="R734" i="5"/>
  <c r="R735" i="5"/>
  <c r="R736" i="5"/>
  <c r="R737" i="5"/>
  <c r="R738" i="5"/>
  <c r="R739" i="5"/>
  <c r="R740" i="5"/>
  <c r="R741" i="5"/>
  <c r="R742" i="5"/>
  <c r="R743" i="5"/>
  <c r="R744" i="5"/>
  <c r="R745" i="5"/>
  <c r="R746" i="5"/>
  <c r="R747" i="5"/>
  <c r="R748" i="5"/>
  <c r="R749" i="5"/>
  <c r="R750" i="5"/>
  <c r="R751" i="5"/>
  <c r="U2" i="5"/>
  <c r="R2" i="5"/>
  <c r="E6" i="10"/>
  <c r="G6" i="10" s="1"/>
  <c r="E7" i="10"/>
  <c r="G7" i="10" s="1"/>
  <c r="E8" i="10"/>
  <c r="G8" i="10" s="1"/>
  <c r="E9" i="10"/>
  <c r="G9" i="10" s="1"/>
  <c r="E10" i="10"/>
  <c r="G10" i="10" s="1"/>
  <c r="E11" i="10"/>
  <c r="G11" i="10" s="1"/>
  <c r="E12" i="10"/>
  <c r="G12" i="10" s="1"/>
  <c r="E14" i="10"/>
  <c r="G14" i="10" s="1"/>
  <c r="E15" i="10"/>
  <c r="G15" i="10" s="1"/>
  <c r="E16" i="10"/>
  <c r="G16" i="10" s="1"/>
  <c r="E17" i="10"/>
  <c r="G17" i="10" s="1"/>
  <c r="E18" i="10"/>
  <c r="G18" i="10" s="1"/>
  <c r="E19" i="10"/>
  <c r="G19" i="10" s="1"/>
  <c r="E20" i="10"/>
  <c r="G20" i="10" s="1"/>
  <c r="E22" i="10"/>
  <c r="G22" i="10" s="1"/>
  <c r="E23" i="10"/>
  <c r="G23" i="10" s="1"/>
  <c r="E24" i="10"/>
  <c r="G24" i="10" s="1"/>
  <c r="E25" i="10"/>
  <c r="G25" i="10" s="1"/>
  <c r="E26" i="10"/>
  <c r="G26" i="10" s="1"/>
  <c r="B10" i="8"/>
  <c r="F10" i="8" s="1"/>
  <c r="B21" i="8"/>
  <c r="J21" i="8" s="1"/>
  <c r="C21" i="11" l="1"/>
  <c r="C14" i="11"/>
  <c r="D21" i="11"/>
  <c r="D14" i="11"/>
  <c r="K10" i="15"/>
  <c r="J10" i="8"/>
  <c r="G27" i="10"/>
  <c r="D34" i="11" s="1"/>
  <c r="F21" i="8"/>
  <c r="W6" i="5"/>
  <c r="W7" i="5"/>
  <c r="W23" i="5"/>
  <c r="W22" i="5"/>
  <c r="W21" i="5"/>
  <c r="W20" i="5"/>
  <c r="W19" i="5"/>
  <c r="W17" i="5"/>
  <c r="W16" i="5"/>
  <c r="W15" i="5"/>
  <c r="W14" i="5"/>
  <c r="W13" i="5"/>
  <c r="W12" i="5"/>
  <c r="W8" i="5"/>
  <c r="W3" i="5"/>
  <c r="W10" i="5"/>
  <c r="W2" i="5"/>
  <c r="W751" i="5"/>
  <c r="W750" i="5"/>
  <c r="W749" i="5"/>
  <c r="W748" i="5"/>
  <c r="W747" i="5"/>
  <c r="W746" i="5"/>
  <c r="W745" i="5"/>
  <c r="W744" i="5"/>
  <c r="W743" i="5"/>
  <c r="W742" i="5"/>
  <c r="W741" i="5"/>
  <c r="W740" i="5"/>
  <c r="W739" i="5"/>
  <c r="W738" i="5"/>
  <c r="W737" i="5"/>
  <c r="W736" i="5"/>
  <c r="W735" i="5"/>
  <c r="W734" i="5"/>
  <c r="W733" i="5"/>
  <c r="W732" i="5"/>
  <c r="W731" i="5"/>
  <c r="W730" i="5"/>
  <c r="W729" i="5"/>
  <c r="W728" i="5"/>
  <c r="W727" i="5"/>
  <c r="W726" i="5"/>
  <c r="W725" i="5"/>
  <c r="W724" i="5"/>
  <c r="W723" i="5"/>
  <c r="W722" i="5"/>
  <c r="W721" i="5"/>
  <c r="W720" i="5"/>
  <c r="W719" i="5"/>
  <c r="W718" i="5"/>
  <c r="W717" i="5"/>
  <c r="W716" i="5"/>
  <c r="W715" i="5"/>
  <c r="W714" i="5"/>
  <c r="W713" i="5"/>
  <c r="W712" i="5"/>
  <c r="W711" i="5"/>
  <c r="W710" i="5"/>
  <c r="W709" i="5"/>
  <c r="W708" i="5"/>
  <c r="W707" i="5"/>
  <c r="W706" i="5"/>
  <c r="W705" i="5"/>
  <c r="W704" i="5"/>
  <c r="W703" i="5"/>
  <c r="W702" i="5"/>
  <c r="W701" i="5"/>
  <c r="W700" i="5"/>
  <c r="W699" i="5"/>
  <c r="W698" i="5"/>
  <c r="W697" i="5"/>
  <c r="W696" i="5"/>
  <c r="W695" i="5"/>
  <c r="W694" i="5"/>
  <c r="W693" i="5"/>
  <c r="W692" i="5"/>
  <c r="W691" i="5"/>
  <c r="W690" i="5"/>
  <c r="W689" i="5"/>
  <c r="W688" i="5"/>
  <c r="W687" i="5"/>
  <c r="W686" i="5"/>
  <c r="W685" i="5"/>
  <c r="W684" i="5"/>
  <c r="W683" i="5"/>
  <c r="W682" i="5"/>
  <c r="W681" i="5"/>
  <c r="W680" i="5"/>
  <c r="W679" i="5"/>
  <c r="W678" i="5"/>
  <c r="W677" i="5"/>
  <c r="W676" i="5"/>
  <c r="W675" i="5"/>
  <c r="W674" i="5"/>
  <c r="W673" i="5"/>
  <c r="W672" i="5"/>
  <c r="W671" i="5"/>
  <c r="W670" i="5"/>
  <c r="W669" i="5"/>
  <c r="W668" i="5"/>
  <c r="W667" i="5"/>
  <c r="W666" i="5"/>
  <c r="W665" i="5"/>
  <c r="W664" i="5"/>
  <c r="W663" i="5"/>
  <c r="W662" i="5"/>
  <c r="W661" i="5"/>
  <c r="W660" i="5"/>
  <c r="W659" i="5"/>
  <c r="W658" i="5"/>
  <c r="W657" i="5"/>
  <c r="W656" i="5"/>
  <c r="W655" i="5"/>
  <c r="W654" i="5"/>
  <c r="W653" i="5"/>
  <c r="W652" i="5"/>
  <c r="W651" i="5"/>
  <c r="W650" i="5"/>
  <c r="W649" i="5"/>
  <c r="W648" i="5"/>
  <c r="W647" i="5"/>
  <c r="W646" i="5"/>
  <c r="W645" i="5"/>
  <c r="W644" i="5"/>
  <c r="W643" i="5"/>
  <c r="W642" i="5"/>
  <c r="W641" i="5"/>
  <c r="W640" i="5"/>
  <c r="W639" i="5"/>
  <c r="W638" i="5"/>
  <c r="W637" i="5"/>
  <c r="W636" i="5"/>
  <c r="W635" i="5"/>
  <c r="W634" i="5"/>
  <c r="W633" i="5"/>
  <c r="W632" i="5"/>
  <c r="W631" i="5"/>
  <c r="W630" i="5"/>
  <c r="W629" i="5"/>
  <c r="W628" i="5"/>
  <c r="W627" i="5"/>
  <c r="W626" i="5"/>
  <c r="W625" i="5"/>
  <c r="W624" i="5"/>
  <c r="W623" i="5"/>
  <c r="W622" i="5"/>
  <c r="W621" i="5"/>
  <c r="W620" i="5"/>
  <c r="W619" i="5"/>
  <c r="W618" i="5"/>
  <c r="W617" i="5"/>
  <c r="W616" i="5"/>
  <c r="W615" i="5"/>
  <c r="W614" i="5"/>
  <c r="W613" i="5"/>
  <c r="W612" i="5"/>
  <c r="W611" i="5"/>
  <c r="W610" i="5"/>
  <c r="W609" i="5"/>
  <c r="W608" i="5"/>
  <c r="W607" i="5"/>
  <c r="W606" i="5"/>
  <c r="W605" i="5"/>
  <c r="W604" i="5"/>
  <c r="W603" i="5"/>
  <c r="W602" i="5"/>
  <c r="W601" i="5"/>
  <c r="W600" i="5"/>
  <c r="W599" i="5"/>
  <c r="W598" i="5"/>
  <c r="W597" i="5"/>
  <c r="W596" i="5"/>
  <c r="W595" i="5"/>
  <c r="W594" i="5"/>
  <c r="W593" i="5"/>
  <c r="W592" i="5"/>
  <c r="W591" i="5"/>
  <c r="W590" i="5"/>
  <c r="W589" i="5"/>
  <c r="W588" i="5"/>
  <c r="W587" i="5"/>
  <c r="W586" i="5"/>
  <c r="W585" i="5"/>
  <c r="W584" i="5"/>
  <c r="W583" i="5"/>
  <c r="W582" i="5"/>
  <c r="W581" i="5"/>
  <c r="W580" i="5"/>
  <c r="W579" i="5"/>
  <c r="W578" i="5"/>
  <c r="W577" i="5"/>
  <c r="W576" i="5"/>
  <c r="W575" i="5"/>
  <c r="W574" i="5"/>
  <c r="W573" i="5"/>
  <c r="W572" i="5"/>
  <c r="W571" i="5"/>
  <c r="W570" i="5"/>
  <c r="W569" i="5"/>
  <c r="W568" i="5"/>
  <c r="W567" i="5"/>
  <c r="W566" i="5"/>
  <c r="W565" i="5"/>
  <c r="W564" i="5"/>
  <c r="W563" i="5"/>
  <c r="W562" i="5"/>
  <c r="W561" i="5"/>
  <c r="W560" i="5"/>
  <c r="W559" i="5"/>
  <c r="W558" i="5"/>
  <c r="W557" i="5"/>
  <c r="W556" i="5"/>
  <c r="W555" i="5"/>
  <c r="W554" i="5"/>
  <c r="W553" i="5"/>
  <c r="W552" i="5"/>
  <c r="W551" i="5"/>
  <c r="W550" i="5"/>
  <c r="W549" i="5"/>
  <c r="W548" i="5"/>
  <c r="W547" i="5"/>
  <c r="W546" i="5"/>
  <c r="W545" i="5"/>
  <c r="W544" i="5"/>
  <c r="W543" i="5"/>
  <c r="W542" i="5"/>
  <c r="W541" i="5"/>
  <c r="W540" i="5"/>
  <c r="W539" i="5"/>
  <c r="W538" i="5"/>
  <c r="W537" i="5"/>
  <c r="W536" i="5"/>
  <c r="W535" i="5"/>
  <c r="W534" i="5"/>
  <c r="W533" i="5"/>
  <c r="W532" i="5"/>
  <c r="W531" i="5"/>
  <c r="W530" i="5"/>
  <c r="W529" i="5"/>
  <c r="W528" i="5"/>
  <c r="W527" i="5"/>
  <c r="W526" i="5"/>
  <c r="W525" i="5"/>
  <c r="W524" i="5"/>
  <c r="W523" i="5"/>
  <c r="W522" i="5"/>
  <c r="W521" i="5"/>
  <c r="W520" i="5"/>
  <c r="W519" i="5"/>
  <c r="W518" i="5"/>
  <c r="W517" i="5"/>
  <c r="W516" i="5"/>
  <c r="W515" i="5"/>
  <c r="W514" i="5"/>
  <c r="W513" i="5"/>
  <c r="W512" i="5"/>
  <c r="W511" i="5"/>
  <c r="W510" i="5"/>
  <c r="W509" i="5"/>
  <c r="W508" i="5"/>
  <c r="W507" i="5"/>
  <c r="W506" i="5"/>
  <c r="W505" i="5"/>
  <c r="W504" i="5"/>
  <c r="W503" i="5"/>
  <c r="W502" i="5"/>
  <c r="W501" i="5"/>
  <c r="W500" i="5"/>
  <c r="W499" i="5"/>
  <c r="W498" i="5"/>
  <c r="W497" i="5"/>
  <c r="W496" i="5"/>
  <c r="W495" i="5"/>
  <c r="W494" i="5"/>
  <c r="W493" i="5"/>
  <c r="W492" i="5"/>
  <c r="W491" i="5"/>
  <c r="W490" i="5"/>
  <c r="W489" i="5"/>
  <c r="W488" i="5"/>
  <c r="W487" i="5"/>
  <c r="W486" i="5"/>
  <c r="W485" i="5"/>
  <c r="W484" i="5"/>
  <c r="W483" i="5"/>
  <c r="W482" i="5"/>
  <c r="W481" i="5"/>
  <c r="W480" i="5"/>
  <c r="W479" i="5"/>
  <c r="W478" i="5"/>
  <c r="W477" i="5"/>
  <c r="W476" i="5"/>
  <c r="W475" i="5"/>
  <c r="W474" i="5"/>
  <c r="W473" i="5"/>
  <c r="W472" i="5"/>
  <c r="W471" i="5"/>
  <c r="W470" i="5"/>
  <c r="W469" i="5"/>
  <c r="W468" i="5"/>
  <c r="W467" i="5"/>
  <c r="W466" i="5"/>
  <c r="W465" i="5"/>
  <c r="W464" i="5"/>
  <c r="W463" i="5"/>
  <c r="W462" i="5"/>
  <c r="W461" i="5"/>
  <c r="W460" i="5"/>
  <c r="W459" i="5"/>
  <c r="W458" i="5"/>
  <c r="W457" i="5"/>
  <c r="W456" i="5"/>
  <c r="W455" i="5"/>
  <c r="W454" i="5"/>
  <c r="W453" i="5"/>
  <c r="W452" i="5"/>
  <c r="W451" i="5"/>
  <c r="W450" i="5"/>
  <c r="W449" i="5"/>
  <c r="W448" i="5"/>
  <c r="W447" i="5"/>
  <c r="W446" i="5"/>
  <c r="W445" i="5"/>
  <c r="W444" i="5"/>
  <c r="W443" i="5"/>
  <c r="W442" i="5"/>
  <c r="W441" i="5"/>
  <c r="W440" i="5"/>
  <c r="W439" i="5"/>
  <c r="W438" i="5"/>
  <c r="W437" i="5"/>
  <c r="W436" i="5"/>
  <c r="W435" i="5"/>
  <c r="W434" i="5"/>
  <c r="W433" i="5"/>
  <c r="W432" i="5"/>
  <c r="W431" i="5"/>
  <c r="W430" i="5"/>
  <c r="W429" i="5"/>
  <c r="W428" i="5"/>
  <c r="W427" i="5"/>
  <c r="W426" i="5"/>
  <c r="W425" i="5"/>
  <c r="W424" i="5"/>
  <c r="W423" i="5"/>
  <c r="W422" i="5"/>
  <c r="W421" i="5"/>
  <c r="W420" i="5"/>
  <c r="W419" i="5"/>
  <c r="W418" i="5"/>
  <c r="W417" i="5"/>
  <c r="W416" i="5"/>
  <c r="W415" i="5"/>
  <c r="W414" i="5"/>
  <c r="W413" i="5"/>
  <c r="W412" i="5"/>
  <c r="W411" i="5"/>
  <c r="W410" i="5"/>
  <c r="W409" i="5"/>
  <c r="W408" i="5"/>
  <c r="W407" i="5"/>
  <c r="W406" i="5"/>
  <c r="W405" i="5"/>
  <c r="W404" i="5"/>
  <c r="W403" i="5"/>
  <c r="W402" i="5"/>
  <c r="W401" i="5"/>
  <c r="W400" i="5"/>
  <c r="W399" i="5"/>
  <c r="W398" i="5"/>
  <c r="W397" i="5"/>
  <c r="W396" i="5"/>
  <c r="W395" i="5"/>
  <c r="W394" i="5"/>
  <c r="W393" i="5"/>
  <c r="W392" i="5"/>
  <c r="W391" i="5"/>
  <c r="W390" i="5"/>
  <c r="W389" i="5"/>
  <c r="W388" i="5"/>
  <c r="W387" i="5"/>
  <c r="W386" i="5"/>
  <c r="W385" i="5"/>
  <c r="W384" i="5"/>
  <c r="W383" i="5"/>
  <c r="W382" i="5"/>
  <c r="W381" i="5"/>
  <c r="W380" i="5"/>
  <c r="W379" i="5"/>
  <c r="W378" i="5"/>
  <c r="W377" i="5"/>
  <c r="W376" i="5"/>
  <c r="W375" i="5"/>
  <c r="W374" i="5"/>
  <c r="W373" i="5"/>
  <c r="W372" i="5"/>
  <c r="W371" i="5"/>
  <c r="W370" i="5"/>
  <c r="W369" i="5"/>
  <c r="W368" i="5"/>
  <c r="W367" i="5"/>
  <c r="W366" i="5"/>
  <c r="W365" i="5"/>
  <c r="W364" i="5"/>
  <c r="W363" i="5"/>
  <c r="W362" i="5"/>
  <c r="W361" i="5"/>
  <c r="W360" i="5"/>
  <c r="W359" i="5"/>
  <c r="W358" i="5"/>
  <c r="W357" i="5"/>
  <c r="W356" i="5"/>
  <c r="W355" i="5"/>
  <c r="W354" i="5"/>
  <c r="W353" i="5"/>
  <c r="W352" i="5"/>
  <c r="W351" i="5"/>
  <c r="W350" i="5"/>
  <c r="W349" i="5"/>
  <c r="W348" i="5"/>
  <c r="W347" i="5"/>
  <c r="W346" i="5"/>
  <c r="W345" i="5"/>
  <c r="W344" i="5"/>
  <c r="W343" i="5"/>
  <c r="W342" i="5"/>
  <c r="W341" i="5"/>
  <c r="W340" i="5"/>
  <c r="W339" i="5"/>
  <c r="W338" i="5"/>
  <c r="W337" i="5"/>
  <c r="W336" i="5"/>
  <c r="W335" i="5"/>
  <c r="W334" i="5"/>
  <c r="W333" i="5"/>
  <c r="W332" i="5"/>
  <c r="W331" i="5"/>
  <c r="W330" i="5"/>
  <c r="W329" i="5"/>
  <c r="W328" i="5"/>
  <c r="W327" i="5"/>
  <c r="W326" i="5"/>
  <c r="W325" i="5"/>
  <c r="W324" i="5"/>
  <c r="W323" i="5"/>
  <c r="W322" i="5"/>
  <c r="W321" i="5"/>
  <c r="W320" i="5"/>
  <c r="W319" i="5"/>
  <c r="W318" i="5"/>
  <c r="W317" i="5"/>
  <c r="W316" i="5"/>
  <c r="W315" i="5"/>
  <c r="W314" i="5"/>
  <c r="W313" i="5"/>
  <c r="W312" i="5"/>
  <c r="W311" i="5"/>
  <c r="W310" i="5"/>
  <c r="W309" i="5"/>
  <c r="W308" i="5"/>
  <c r="W307" i="5"/>
  <c r="W306" i="5"/>
  <c r="W305" i="5"/>
  <c r="W304" i="5"/>
  <c r="W303" i="5"/>
  <c r="W302" i="5"/>
  <c r="W301" i="5"/>
  <c r="W300" i="5"/>
  <c r="W299" i="5"/>
  <c r="W298" i="5"/>
  <c r="W297" i="5"/>
  <c r="W296" i="5"/>
  <c r="W295" i="5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244" i="5"/>
  <c r="W243" i="5"/>
  <c r="W242" i="5"/>
  <c r="W241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185" i="5"/>
  <c r="W184" i="5"/>
  <c r="W183" i="5"/>
  <c r="W182" i="5"/>
  <c r="W181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0" i="5"/>
  <c r="W99" i="5"/>
  <c r="W98" i="5"/>
  <c r="W96" i="5"/>
  <c r="W95" i="5"/>
  <c r="W94" i="5"/>
  <c r="W93" i="5"/>
  <c r="W92" i="5"/>
  <c r="W91" i="5"/>
  <c r="W90" i="5"/>
  <c r="W89" i="5"/>
  <c r="W88" i="5"/>
  <c r="W87" i="5"/>
  <c r="W86" i="5"/>
  <c r="W84" i="5"/>
  <c r="W83" i="5"/>
  <c r="W82" i="5"/>
  <c r="W81" i="5"/>
  <c r="W80" i="5"/>
  <c r="W79" i="5"/>
  <c r="W77" i="5"/>
  <c r="W76" i="5"/>
  <c r="W75" i="5"/>
  <c r="W74" i="5"/>
  <c r="W73" i="5"/>
  <c r="W72" i="5"/>
  <c r="W71" i="5"/>
  <c r="W70" i="5"/>
  <c r="W69" i="5"/>
  <c r="W68" i="5"/>
  <c r="W67" i="5"/>
  <c r="W64" i="5"/>
  <c r="W63" i="5"/>
  <c r="W62" i="5"/>
  <c r="W61" i="5"/>
  <c r="W60" i="5"/>
  <c r="W59" i="5"/>
  <c r="W58" i="5"/>
  <c r="W56" i="5"/>
  <c r="W55" i="5"/>
  <c r="W54" i="5"/>
  <c r="W53" i="5"/>
  <c r="W52" i="5"/>
  <c r="W51" i="5"/>
  <c r="W50" i="5"/>
  <c r="W48" i="5"/>
  <c r="W47" i="5"/>
  <c r="W46" i="5"/>
  <c r="W44" i="5"/>
  <c r="W43" i="5"/>
  <c r="W42" i="5"/>
  <c r="W40" i="5"/>
  <c r="W39" i="5"/>
  <c r="W38" i="5"/>
  <c r="W37" i="5"/>
  <c r="W36" i="5"/>
  <c r="W34" i="5"/>
  <c r="W33" i="5"/>
  <c r="W32" i="5"/>
  <c r="W31" i="5"/>
  <c r="W30" i="5"/>
  <c r="W28" i="5"/>
  <c r="W27" i="5"/>
  <c r="W26" i="5"/>
  <c r="W24" i="5"/>
  <c r="D32" i="11" l="1"/>
  <c r="D22" i="11"/>
  <c r="C32" i="11"/>
  <c r="C22" i="11"/>
  <c r="W752" i="5"/>
  <c r="U752" i="5"/>
  <c r="R752" i="5"/>
  <c r="C6" i="11" s="1"/>
  <c r="D6" i="11" l="1"/>
  <c r="D31" i="11" s="1"/>
  <c r="C8" i="11"/>
  <c r="C31" i="11" l="1"/>
  <c r="F32" i="11" s="1"/>
  <c r="D8" i="11"/>
  <c r="D36" i="11"/>
  <c r="D37" i="11" s="1"/>
  <c r="D15" i="11"/>
  <c r="C15" i="11"/>
  <c r="C3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M. Carpenter</author>
    <author>Steve Kraak</author>
    <author>tc={AD2637CF-D26C-4AB7-9395-6978AB5BCCF8}</author>
  </authors>
  <commentList>
    <comment ref="I1" authorId="0" shapeId="0" xr:uid="{2976C638-9488-453E-8780-50CCE7B2DD2F}">
      <text>
        <r>
          <rPr>
            <b/>
            <sz val="9"/>
            <color indexed="81"/>
            <rFont val="Tahoma"/>
            <family val="2"/>
          </rPr>
          <t>Rick M. Carpenter:</t>
        </r>
        <r>
          <rPr>
            <sz val="9"/>
            <color indexed="81"/>
            <rFont val="Tahoma"/>
            <family val="2"/>
          </rPr>
          <t xml:space="preserve">
This may help you break down your labor on the Price Proposal Sheet
</t>
        </r>
      </text>
    </comment>
    <comment ref="L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Steve Kraak:</t>
        </r>
        <r>
          <rPr>
            <sz val="9"/>
            <color indexed="81"/>
            <rFont val="Tahoma"/>
            <family val="2"/>
          </rPr>
          <t xml:space="preserve">
Yes or No?  This will help you determine pressure testing hours
</t>
        </r>
      </text>
    </comment>
    <comment ref="N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Steve Kraak:</t>
        </r>
        <r>
          <rPr>
            <sz val="9"/>
            <color indexed="81"/>
            <rFont val="Tahoma"/>
            <family val="2"/>
          </rPr>
          <t xml:space="preserve">
SHOP OR FIELD ACTIVITY? S=SHOP, F=FIELD, SOME ACTIVITES MAY BE BOTH. S/F=SHOP AND FIELD.
</t>
        </r>
      </text>
    </comment>
    <comment ref="F16" authorId="2" shapeId="0" xr:uid="{AD2637CF-D26C-4AB7-9395-6978AB5BCCF8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5 to 7. I counted 4 butt welds and 3 olet (branchette) welds</t>
      </text>
    </comment>
  </commentList>
</comments>
</file>

<file path=xl/sharedStrings.xml><?xml version="1.0" encoding="utf-8"?>
<sst xmlns="http://schemas.openxmlformats.org/spreadsheetml/2006/main" count="3298" uniqueCount="376">
  <si>
    <t>COMMENTS OR NOTES</t>
  </si>
  <si>
    <t xml:space="preserve">  TAKE OFF #</t>
  </si>
  <si>
    <t xml:space="preserve">  SIZE 1</t>
  </si>
  <si>
    <t xml:space="preserve">  SIZE 2</t>
  </si>
  <si>
    <t xml:space="preserve">  INSTALL QUANT</t>
  </si>
  <si>
    <t xml:space="preserve">  PURCH QUANT</t>
  </si>
  <si>
    <t xml:space="preserve">  INSULATION</t>
  </si>
  <si>
    <t xml:space="preserve">  MAT'L UNIT PRICE</t>
  </si>
  <si>
    <t xml:space="preserve">  MAT'L TOTAL</t>
  </si>
  <si>
    <t xml:space="preserve">  LINE #</t>
  </si>
  <si>
    <t>TOTAL</t>
  </si>
  <si>
    <t>TOTALS</t>
  </si>
  <si>
    <t xml:space="preserve">   Special Sched</t>
  </si>
  <si>
    <t xml:space="preserve">   PAINT</t>
  </si>
  <si>
    <t xml:space="preserve">  FIELD LABOR UNIT</t>
  </si>
  <si>
    <t xml:space="preserve">  FIELD LABOR ADJ FACTOR</t>
  </si>
  <si>
    <t>S/F</t>
  </si>
  <si>
    <t xml:space="preserve"> SHOP LABOR UNIT</t>
  </si>
  <si>
    <t xml:space="preserve">   SHOPLABOR ADJ FACTOR</t>
  </si>
  <si>
    <t xml:space="preserve">  SHOP LABOR TOTAL</t>
  </si>
  <si>
    <t xml:space="preserve"> FIELD LABOR TOTAL</t>
  </si>
  <si>
    <t>PIPE HANDLING</t>
  </si>
  <si>
    <t>THREADED</t>
  </si>
  <si>
    <t>PIPE SUPPORT</t>
  </si>
  <si>
    <t>BOLT UP</t>
  </si>
  <si>
    <t>VALVE HANDLING</t>
  </si>
  <si>
    <t>ACTIVITY LIST</t>
  </si>
  <si>
    <t>ACTIVITY</t>
  </si>
  <si>
    <t>Pressure Test</t>
  </si>
  <si>
    <t>if any new units are created by your team need to be noted by highlighting the cell yellow</t>
  </si>
  <si>
    <t>valve rates are only the handling of the valve. The joining method will need to be captured separately</t>
  </si>
  <si>
    <t>all rates based on MCAA's work activity method estimating units</t>
  </si>
  <si>
    <t>Notes:</t>
  </si>
  <si>
    <t>N/A</t>
  </si>
  <si>
    <t>flanged valve</t>
  </si>
  <si>
    <t>2-1/2</t>
  </si>
  <si>
    <t>1-1/2</t>
  </si>
  <si>
    <t>1-1/4</t>
  </si>
  <si>
    <t>3/4</t>
  </si>
  <si>
    <t>1/2</t>
  </si>
  <si>
    <t> 2500# </t>
  </si>
  <si>
    <t> 1500# </t>
  </si>
  <si>
    <t> 900# </t>
  </si>
  <si>
    <t> 600# </t>
  </si>
  <si>
    <t> 300# </t>
  </si>
  <si>
    <t> 150# </t>
  </si>
  <si>
    <t>Material</t>
  </si>
  <si>
    <t>Activity</t>
  </si>
  <si>
    <t>Dia. In. </t>
  </si>
  <si>
    <t>welded valve</t>
  </si>
  <si>
    <t> XXS Bore </t>
  </si>
  <si>
    <t>Sch 160 Bore </t>
  </si>
  <si>
    <t> XS Bore </t>
  </si>
  <si>
    <t> Std Bore </t>
  </si>
  <si>
    <t>threaded</t>
  </si>
  <si>
    <t>3-1/2</t>
  </si>
  <si>
    <t>3/8</t>
  </si>
  <si>
    <t>1/4</t>
  </si>
  <si>
    <t>1/8</t>
  </si>
  <si>
    <t>All Sch</t>
  </si>
  <si>
    <t> Dia. In. </t>
  </si>
  <si>
    <t>bolt up</t>
  </si>
  <si>
    <t> 400# </t>
  </si>
  <si>
    <t>CS</t>
  </si>
  <si>
    <t>butt weld</t>
  </si>
  <si>
    <t> XXS </t>
  </si>
  <si>
    <t> Sch 160 </t>
  </si>
  <si>
    <t> Sch 140 </t>
  </si>
  <si>
    <t> Sch 120 </t>
  </si>
  <si>
    <t> Sch 100 </t>
  </si>
  <si>
    <t> Sch 80 </t>
  </si>
  <si>
    <t> XS </t>
  </si>
  <si>
    <t> Sch 60 </t>
  </si>
  <si>
    <t> Sch 40 </t>
  </si>
  <si>
    <t> Std Wt </t>
  </si>
  <si>
    <t> Sch 30 </t>
  </si>
  <si>
    <t> Sch 20 </t>
  </si>
  <si>
    <t>pipe handling</t>
  </si>
  <si>
    <t>DOUBLE TIME +</t>
  </si>
  <si>
    <t>OVERTIME +</t>
  </si>
  <si>
    <t xml:space="preserve">CREW MIX : </t>
  </si>
  <si>
    <t>Double Time (2)</t>
  </si>
  <si>
    <t>Overtime (1-1/2)</t>
  </si>
  <si>
    <t>Straight Time</t>
  </si>
  <si>
    <t># of Man</t>
  </si>
  <si>
    <t>APPR</t>
  </si>
  <si>
    <t>FM</t>
  </si>
  <si>
    <t>GEN</t>
  </si>
  <si>
    <t>JNYMN</t>
  </si>
  <si>
    <t>Crew Mix No. 2</t>
  </si>
  <si>
    <t>APR</t>
  </si>
  <si>
    <t>7th</t>
  </si>
  <si>
    <t>6th</t>
  </si>
  <si>
    <t>5th</t>
  </si>
  <si>
    <t>4th</t>
  </si>
  <si>
    <t>SUPT.</t>
  </si>
  <si>
    <t>PRE</t>
  </si>
  <si>
    <t>GEN FM</t>
  </si>
  <si>
    <t>Local 447</t>
  </si>
  <si>
    <t>Crew Mix No. 3</t>
  </si>
  <si>
    <t>Pipe Fitter - FIELD</t>
  </si>
  <si>
    <t xml:space="preserve">SHOP CREW MIX </t>
  </si>
  <si>
    <t>Sacramento Fabrication Shop</t>
  </si>
  <si>
    <t>Pipe Fitter - SHOP</t>
  </si>
  <si>
    <t>Pressure Testing</t>
  </si>
  <si>
    <t>Demobilization</t>
  </si>
  <si>
    <t>Cleaning</t>
  </si>
  <si>
    <t>Mobilization</t>
  </si>
  <si>
    <t>Detailing</t>
  </si>
  <si>
    <t>Non Working Foreman</t>
  </si>
  <si>
    <t>Document Control</t>
  </si>
  <si>
    <t>Project Scheduler</t>
  </si>
  <si>
    <t>Superintendent</t>
  </si>
  <si>
    <t>Field Engineering</t>
  </si>
  <si>
    <t>Clerical</t>
  </si>
  <si>
    <t>General Foreman</t>
  </si>
  <si>
    <t>Project Management</t>
  </si>
  <si>
    <t>Safety Supervision</t>
  </si>
  <si>
    <t>IMPORTANT NOTES</t>
  </si>
  <si>
    <t>Description</t>
  </si>
  <si>
    <t>Project Location:</t>
  </si>
  <si>
    <t>Project Description:</t>
  </si>
  <si>
    <t>Project Name:</t>
  </si>
  <si>
    <t>Please list any additional equipment you are including</t>
  </si>
  <si>
    <t>Other</t>
  </si>
  <si>
    <t>mo</t>
  </si>
  <si>
    <t>Storage Container</t>
  </si>
  <si>
    <t>Office Trailer (40'x10')</t>
  </si>
  <si>
    <t>wk</t>
  </si>
  <si>
    <t>Test Pump (Gas - Hi Power)</t>
  </si>
  <si>
    <t xml:space="preserve">Generator - Honda / Yamaha </t>
  </si>
  <si>
    <t xml:space="preserve">Compressor - 125 cfm </t>
  </si>
  <si>
    <t xml:space="preserve">Chain Hoists - 2 ton </t>
  </si>
  <si>
    <t>535 Pipe Machine (threader)</t>
  </si>
  <si>
    <t>250 amp Diesel Weld Machine</t>
  </si>
  <si>
    <t>JLG - 60 ft 4WD</t>
  </si>
  <si>
    <t>JLG - 40 ft 4WD</t>
  </si>
  <si>
    <t>Scissor Lift (50 ft)</t>
  </si>
  <si>
    <t>Scissor Lift (30 ft)</t>
  </si>
  <si>
    <t>Fork Lift 5 Ton Gradall</t>
  </si>
  <si>
    <t>Gator</t>
  </si>
  <si>
    <t>Pickup Truck</t>
  </si>
  <si>
    <t>TOTAL $</t>
  </si>
  <si>
    <t>Rate</t>
  </si>
  <si>
    <t>Total Duration</t>
  </si>
  <si>
    <t>Duration</t>
  </si>
  <si>
    <t>Quantity</t>
  </si>
  <si>
    <t>UNIT</t>
  </si>
  <si>
    <t>bolt-up</t>
  </si>
  <si>
    <t>Note:  Be sure to provide Crew mix rates to the management team</t>
  </si>
  <si>
    <t>Piping Installation</t>
  </si>
  <si>
    <t>Total Costs</t>
  </si>
  <si>
    <t>Pipe Support</t>
  </si>
  <si>
    <t>Fabriacte</t>
  </si>
  <si>
    <t>Install</t>
  </si>
  <si>
    <t>Total Hrs</t>
  </si>
  <si>
    <t>Total Dollars</t>
  </si>
  <si>
    <t>Labor</t>
  </si>
  <si>
    <t>Dollars</t>
  </si>
  <si>
    <t>SS 304L</t>
  </si>
  <si>
    <t>CARBON STEEL</t>
  </si>
  <si>
    <t>STAINLES SSTEEL</t>
  </si>
  <si>
    <t> Sch 10</t>
  </si>
  <si>
    <t>Material Pricing by the Foot</t>
  </si>
  <si>
    <t>Carbon Steel</t>
  </si>
  <si>
    <t>$/FT</t>
  </si>
  <si>
    <t>Painting by the Foot</t>
  </si>
  <si>
    <t>Indirect</t>
  </si>
  <si>
    <t>F</t>
  </si>
  <si>
    <t>Y</t>
  </si>
  <si>
    <t>RATING</t>
  </si>
  <si>
    <t>PIPE HANDLING -SHOP</t>
  </si>
  <si>
    <t>PIPE HANDLING -FIELD</t>
  </si>
  <si>
    <t>PIPE JOINTS -FIELD</t>
  </si>
  <si>
    <t>PIPE JOINTS-SHOP</t>
  </si>
  <si>
    <t>These quantities are for reference only.  Teams should create the crew mix based upon the project dynamics</t>
  </si>
  <si>
    <t>Direct</t>
  </si>
  <si>
    <t>Days</t>
  </si>
  <si>
    <t>QC Supervision</t>
  </si>
  <si>
    <t># of People</t>
  </si>
  <si>
    <t>Equipment ID</t>
  </si>
  <si>
    <t>Transformer</t>
  </si>
  <si>
    <t>Shop Fabrication</t>
  </si>
  <si>
    <t>Field Installation</t>
  </si>
  <si>
    <t>HDD Preassembly &amp; Assistance</t>
  </si>
  <si>
    <t>Recap</t>
  </si>
  <si>
    <t>Subcontractors</t>
  </si>
  <si>
    <t>Total</t>
  </si>
  <si>
    <t>STOT-10"-RD-354-A SH1</t>
  </si>
  <si>
    <t>AREA</t>
  </si>
  <si>
    <t>TERMINAL</t>
  </si>
  <si>
    <t>TYPE 1 FOUNDATION</t>
  </si>
  <si>
    <t>TYPE 2 FOUNDATION</t>
  </si>
  <si>
    <t>STOT-10"-RD-355-A SH1</t>
  </si>
  <si>
    <t>STOT-10-RD-363-A SH 1</t>
  </si>
  <si>
    <t>STOT-10-RD-363-A SH 2</t>
  </si>
  <si>
    <t>STOT-10-RD-363-A SH 3</t>
  </si>
  <si>
    <t>STOT-10-RD-363-A SH 4</t>
  </si>
  <si>
    <t>STOT-10-RD-363-A SH 5</t>
  </si>
  <si>
    <t>STOT-10-RD-363-A SH 6</t>
  </si>
  <si>
    <t>STOT-10-RD-363-A SH 7</t>
  </si>
  <si>
    <t>STOT-10-RD-363-A SH 8</t>
  </si>
  <si>
    <t>STOT-10-RD-363-A SH 9</t>
  </si>
  <si>
    <t>STOT-10-RD-386-A SH 1</t>
  </si>
  <si>
    <t>STOT-12-RD-350-A SH 1</t>
  </si>
  <si>
    <t>STOT-12-RD-350-A SH 2</t>
  </si>
  <si>
    <t>STOT-12-RD-351-A SH 1</t>
  </si>
  <si>
    <t>STOT-12-RD-351-A SH 2</t>
  </si>
  <si>
    <t>STOT-12-RD-351-A SH 3</t>
  </si>
  <si>
    <t>STOT-12-RD-351-A SH 4</t>
  </si>
  <si>
    <t>STOT-12-RD-351-A SH 5</t>
  </si>
  <si>
    <t>STOT-12-RD-351-A SH 6</t>
  </si>
  <si>
    <t>STOT-12-RD-351-A SH 7</t>
  </si>
  <si>
    <t>Pay close attention to shop welds and field welds</t>
  </si>
  <si>
    <t>Read pop-up notes in column headers</t>
  </si>
  <si>
    <t>Only takeoff piping activities that are included in the drop-down menu</t>
  </si>
  <si>
    <t>Take-off all welds as butt welds</t>
  </si>
  <si>
    <t>Take-off &amp; Pricing Workbook Instructions</t>
  </si>
  <si>
    <t>Drawings included in the pipe takeoff were completed by a previous estimator. They are a gift. We do NOT recommend redoing the takeoff of those isos</t>
  </si>
  <si>
    <t>SHOP BUTT WELD</t>
  </si>
  <si>
    <t>FIELD BUTT WELD</t>
  </si>
  <si>
    <t>S</t>
  </si>
  <si>
    <t>Welder Testing/Qualification</t>
  </si>
  <si>
    <t>Other Miscellanous:</t>
  </si>
  <si>
    <t>Safety Training/Orientation</t>
  </si>
  <si>
    <t>Material Receiving/Control Crew</t>
  </si>
  <si>
    <t>Total Hours</t>
  </si>
  <si>
    <t>Important Notes</t>
  </si>
  <si>
    <t>Hours Per Shift</t>
  </si>
  <si>
    <t>"Price Proposal Sheet" tab and Gen Conditions tab MUST be printed and placed in your deliverables binder. Failure to do so may result in not receiving a score for that section</t>
  </si>
  <si>
    <t>Stockton, California</t>
  </si>
  <si>
    <t>Assume that all pipe will be provided to you from the vendor in DRLs (40'-0" +/- long)</t>
  </si>
  <si>
    <t>Pre-fabrication in your Sacramento shop will dictate that 40' +/- is the longest spool you can pre-fabricate without needing a permitted oversize load</t>
  </si>
  <si>
    <t>Flat-bed Truck &amp; Trailer</t>
  </si>
  <si>
    <t>ea</t>
  </si>
  <si>
    <t>Labor (Direct)</t>
  </si>
  <si>
    <t>Labor (Indirect)</t>
  </si>
  <si>
    <t>Paint</t>
  </si>
  <si>
    <t>NDE</t>
  </si>
  <si>
    <t>Civil/Foundations</t>
  </si>
  <si>
    <t>Material Cost</t>
  </si>
  <si>
    <t>Manhours</t>
  </si>
  <si>
    <t>n/a</t>
  </si>
  <si>
    <t>UOM</t>
  </si>
  <si>
    <t>per CY</t>
  </si>
  <si>
    <t>PS Foundation Type 1</t>
  </si>
  <si>
    <t>PS Foundation Type 2</t>
  </si>
  <si>
    <t>each</t>
  </si>
  <si>
    <t>Notes</t>
  </si>
  <si>
    <t>used for Equipment Installation Only</t>
  </si>
  <si>
    <t>used for pipe supports</t>
  </si>
  <si>
    <t>SWBD 8</t>
  </si>
  <si>
    <t>Pump # 43</t>
  </si>
  <si>
    <t>Pump # 45</t>
  </si>
  <si>
    <t>Pump # 46</t>
  </si>
  <si>
    <t>Pump # 45/46 Containment</t>
  </si>
  <si>
    <t>Pump # 43 Containment</t>
  </si>
  <si>
    <t>Electrical Building (PH-02)</t>
  </si>
  <si>
    <t>Foundation Material Cost</t>
  </si>
  <si>
    <t>Foundation Manhours</t>
  </si>
  <si>
    <t>Foundation Total Cost</t>
  </si>
  <si>
    <t>Equipment Setting Manhours</t>
  </si>
  <si>
    <t>Foundation 
Crew Mix Rate</t>
  </si>
  <si>
    <t>Equip. Setting 
Crew Mix Rate</t>
  </si>
  <si>
    <t>Equip. Setting Total Cost</t>
  </si>
  <si>
    <t>Total Cost</t>
  </si>
  <si>
    <t>Totals</t>
  </si>
  <si>
    <t>by others</t>
  </si>
  <si>
    <t>Hours</t>
  </si>
  <si>
    <t>Equipment/Tools</t>
  </si>
  <si>
    <t>Project Name: New Standard Renewables Terminal Expansion</t>
  </si>
  <si>
    <t>Project Description: Piping Installation</t>
  </si>
  <si>
    <t>Project Location: Stockton, CA</t>
  </si>
  <si>
    <t>STOT-12-RD-351-A SH 8</t>
  </si>
  <si>
    <t>STOT-12-RD-351-A SH 9</t>
  </si>
  <si>
    <t>STOT-12-RD-351-A SH 10</t>
  </si>
  <si>
    <t>STOT-12-RD-351-A SH 11</t>
  </si>
  <si>
    <t>STOT-12-RD-351-A SH 12</t>
  </si>
  <si>
    <t>STOT-12-RD-351-A SH 13</t>
  </si>
  <si>
    <t>STOT-12-RD-351-A SH 14</t>
  </si>
  <si>
    <t>STOT-12-RD-351-A SH 15</t>
  </si>
  <si>
    <t>STOT-12-RD-351-A SH 16</t>
  </si>
  <si>
    <t>STOT-12-RD-351-A SH 17</t>
  </si>
  <si>
    <t>STOT-12-RD-369-A SH 1</t>
  </si>
  <si>
    <t>STOT-12-RD-369-A SH 2</t>
  </si>
  <si>
    <t>STOT-12-RD-369-A SH 3</t>
  </si>
  <si>
    <t>STOT-12-RD-370-A SH 1</t>
  </si>
  <si>
    <t>STOT-12-RD-370-A SH 2</t>
  </si>
  <si>
    <t>STOT-12-RD-370-A SH 3</t>
  </si>
  <si>
    <t>STOT-12-RD-370-A SH 4</t>
  </si>
  <si>
    <t>STOT-12-RD-370-A SH 5</t>
  </si>
  <si>
    <t>STOT-12-RD-370-A SH 6</t>
  </si>
  <si>
    <t>STOT-12-RD-371-A SH 1</t>
  </si>
  <si>
    <t>STOT-12-RD-372-A SH 1</t>
  </si>
  <si>
    <t>STOT-12-RD-376-A SH 1</t>
  </si>
  <si>
    <t>STOT-12-RD-376-A SH 2</t>
  </si>
  <si>
    <t>CONCRETE VAULT SPPT</t>
  </si>
  <si>
    <t>STOT-12-RD-376-A SH 3</t>
  </si>
  <si>
    <t>STOT-12-RD-376-A SH 4</t>
  </si>
  <si>
    <t>STOT-12-RD-376-A SH 5</t>
  </si>
  <si>
    <t>STOT-12-RD-376-A SH 6</t>
  </si>
  <si>
    <t>STOT-12-RD-376-A SH 7</t>
  </si>
  <si>
    <t>STOT-4-DI-124-A SH 1</t>
  </si>
  <si>
    <t>STOT-4-DI-125-A SH 1</t>
  </si>
  <si>
    <t>STOT-4-DI-126-A SH 1</t>
  </si>
  <si>
    <t>STOT-4-DI-127-A SH 1</t>
  </si>
  <si>
    <t>STOT-4-DI-280-A SH 1</t>
  </si>
  <si>
    <t>STOT-4-DI-281-A SH 1</t>
  </si>
  <si>
    <t>STOT-4-RD-382-A SH 1</t>
  </si>
  <si>
    <t>STOT-4-RD-388-A SH 1</t>
  </si>
  <si>
    <t>STOT-4-RD-389-A SH 1</t>
  </si>
  <si>
    <t>STOT-4-RD-390-A SH 1</t>
  </si>
  <si>
    <t>STOT-4-RD-391-A SH 1</t>
  </si>
  <si>
    <t>STOT-6-DI-366-A SH 1</t>
  </si>
  <si>
    <t>STOT-6-DI-366-A SH 2</t>
  </si>
  <si>
    <t>STOT-6-DI-366-A SH 3</t>
  </si>
  <si>
    <t>STOT-6-RD-282-A SH 1</t>
  </si>
  <si>
    <t>STOT-6-RD-282-A SH 2</t>
  </si>
  <si>
    <t>STOT-6-RD-359-A SH 1</t>
  </si>
  <si>
    <t>STOT-6-RD-362-A SH 1</t>
  </si>
  <si>
    <t>STOT-6-RD-387-A SH 1</t>
  </si>
  <si>
    <t>STOT-6-RD-387-A SH 2</t>
  </si>
  <si>
    <t>STOT-6-RD-387-A SH 3</t>
  </si>
  <si>
    <t>STOT-8-DI-347-A SH 1</t>
  </si>
  <si>
    <t>STOT-8-RD-358-A SH 1</t>
  </si>
  <si>
    <t>STOT-8-RD-358-A SH 2</t>
  </si>
  <si>
    <t>STOT-8-RD-360-A SH 1</t>
  </si>
  <si>
    <t>STOT-8-RD-360-A SH 2</t>
  </si>
  <si>
    <t>STOT-8-RD-373-A SH 1</t>
  </si>
  <si>
    <t>STOT-8-RD-374-A SH 1</t>
  </si>
  <si>
    <t>STOT-8-RD-375-A SH 1</t>
  </si>
  <si>
    <t>STOT-8-RD-375-A SH 2</t>
  </si>
  <si>
    <t>STOT-8-RD-386-A SH 1</t>
  </si>
  <si>
    <t>STOT-8-RD-386-A SH 2</t>
  </si>
  <si>
    <t>STOT-8-RD-396-A SH 1</t>
  </si>
  <si>
    <t>Pipe Supports Mat'l</t>
  </si>
  <si>
    <t>Assume all piping is carbon steel and standard weight</t>
  </si>
  <si>
    <t>PS Foundation Type</t>
  </si>
  <si>
    <t>Type I</t>
  </si>
  <si>
    <t>Type II</t>
  </si>
  <si>
    <t>Foundation Labor Unit</t>
  </si>
  <si>
    <t>Material Unit Cost</t>
  </si>
  <si>
    <t>North Energy Renewables Terminal Expansion</t>
  </si>
  <si>
    <t>Excav/Place/Finish Conc.</t>
  </si>
  <si>
    <t>PF Shop Crew Rate (composite $ per MH)</t>
  </si>
  <si>
    <t>PF Field Crew Rate (composite $ per MH)</t>
  </si>
  <si>
    <t>HDD</t>
  </si>
  <si>
    <t>.5</t>
  </si>
  <si>
    <t>0.75</t>
  </si>
  <si>
    <t>1.25</t>
  </si>
  <si>
    <t>1.5</t>
  </si>
  <si>
    <t>2.5</t>
  </si>
  <si>
    <t>3.5</t>
  </si>
  <si>
    <t>LF</t>
  </si>
  <si>
    <t>Plan for a minimum of 75% welds prefabricated in the shop to take advantage of welding productivity</t>
  </si>
  <si>
    <t>PULL-BACK</t>
  </si>
  <si>
    <t>Project Name: North Energy Renewables Terminal Expansion</t>
  </si>
  <si>
    <t>DOCK</t>
  </si>
  <si>
    <t>Ext.$</t>
  </si>
  <si>
    <t>Foundation Labor Cost</t>
  </si>
  <si>
    <t>Qty of Welds</t>
  </si>
  <si>
    <t># of 10-hr shifts</t>
  </si>
  <si>
    <t>Cost on 10-hrs</t>
  </si>
  <si>
    <t># of 8-hr shifts</t>
  </si>
  <si>
    <t>Cost on 8-hrs</t>
  </si>
  <si>
    <t># of 12-hr shifts</t>
  </si>
  <si>
    <t>Cost on 12-hrs</t>
  </si>
  <si>
    <t>Weekdays</t>
  </si>
  <si>
    <t>Weekends</t>
  </si>
  <si>
    <t>Qty Shop Welds</t>
  </si>
  <si>
    <t>Qty Field Welds</t>
  </si>
  <si>
    <t>Total Welds</t>
  </si>
  <si>
    <t>HDD total MH</t>
  </si>
  <si>
    <t>Equip Setting Labor Cost</t>
  </si>
  <si>
    <t>est. 4 hrs per person</t>
  </si>
  <si>
    <t>Profit &amp;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</si>
</sst>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.0"/>
    <numFmt numFmtId="166" formatCode="0.0%"/>
    <numFmt numFmtId="167" formatCode="&quot;$&quot;#,##0\ ;\(&quot;$&quot;#,##0\)"/>
    <numFmt numFmtId="168" formatCode="#,##0.00&quot; $&quot;;\-#,##0.00&quot; $&quot;"/>
    <numFmt numFmtId="169" formatCode="0.00_)"/>
    <numFmt numFmtId="170" formatCode="General_)"/>
    <numFmt numFmtId="171" formatCode="0_)"/>
    <numFmt numFmtId="172" formatCode="m/d/yy\ h:mm:ss\ AM/PM"/>
    <numFmt numFmtId="173" formatCode="_(&quot;$&quot;* #,##0_);_(&quot;$&quot;* \(#,##0\);_(&quot;$&quot;* &quot;-&quot;??_);_(@_)"/>
    <numFmt numFmtId="174" formatCode="_(* #,##0_);_(* \(#,##0\);_(* &quot;-&quot;??_);_(@_)"/>
    <numFmt numFmtId="17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2"/>
      <color indexed="24"/>
      <name val="Arial"/>
      <family val="2"/>
    </font>
    <font>
      <sz val="10"/>
      <color indexed="22"/>
      <name val="Arial"/>
      <family val="2"/>
    </font>
    <font>
      <sz val="7"/>
      <name val="Small Fonts"/>
      <family val="2"/>
    </font>
    <font>
      <sz val="12"/>
      <name val="Arial"/>
      <family val="2"/>
    </font>
    <font>
      <b/>
      <u/>
      <sz val="11"/>
      <color indexed="37"/>
      <name val="Arial"/>
      <family val="2"/>
    </font>
    <font>
      <b/>
      <sz val="8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i/>
      <sz val="16"/>
      <name val="Helv"/>
    </font>
    <font>
      <sz val="12"/>
      <name val="Helv"/>
    </font>
    <font>
      <sz val="8"/>
      <color indexed="12"/>
      <name val="Arial"/>
      <family val="2"/>
    </font>
    <font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i/>
      <sz val="22"/>
      <name val="Times New Roman"/>
      <family val="1"/>
    </font>
    <font>
      <b/>
      <sz val="24"/>
      <name val="Times New Roman"/>
      <family val="1"/>
    </font>
    <font>
      <b/>
      <sz val="36"/>
      <name val="Times New Roman"/>
      <family val="1"/>
    </font>
    <font>
      <i/>
      <sz val="12"/>
      <name val="Times New Roman"/>
      <family val="1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 diagonalUp="1" diagonalDown="1"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 style="medium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165" fontId="5" fillId="6" borderId="38">
      <alignment horizontal="center" vertical="center"/>
    </xf>
    <xf numFmtId="165" fontId="5" fillId="6" borderId="38">
      <alignment horizontal="center"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1" fillId="0" borderId="0" applyFont="0" applyFill="0" applyBorder="0" applyAlignment="0" applyProtection="0"/>
    <xf numFmtId="166" fontId="12" fillId="0" borderId="0" applyNumberFormat="0" applyFill="0" applyAlignment="0" applyProtection="0"/>
    <xf numFmtId="166" fontId="12" fillId="0" borderId="0" applyNumberFormat="0" applyFill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2" fontId="13" fillId="0" borderId="0" applyFill="0" applyBorder="0" applyAlignment="0" applyProtection="0"/>
    <xf numFmtId="2" fontId="11" fillId="0" borderId="0" applyFont="0" applyFill="0" applyBorder="0" applyAlignment="0" applyProtection="0"/>
    <xf numFmtId="38" fontId="9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>
      <alignment horizontal="center" vertical="center" wrapText="1"/>
    </xf>
    <xf numFmtId="0" fontId="15" fillId="0" borderId="0">
      <alignment horizontal="center" vertical="center" wrapText="1"/>
    </xf>
    <xf numFmtId="0" fontId="18" fillId="0" borderId="0" applyNumberFormat="0" applyFill="0" applyBorder="0" applyAlignment="0" applyProtection="0"/>
    <xf numFmtId="168" fontId="5" fillId="0" borderId="0">
      <protection locked="0"/>
    </xf>
    <xf numFmtId="0" fontId="19" fillId="0" borderId="0" applyNumberFormat="0" applyFill="0" applyBorder="0" applyAlignment="0" applyProtection="0"/>
    <xf numFmtId="168" fontId="5" fillId="0" borderId="0">
      <protection locked="0"/>
    </xf>
    <xf numFmtId="0" fontId="20" fillId="0" borderId="39" applyNumberFormat="0" applyFill="0" applyAlignment="0" applyProtection="0"/>
    <xf numFmtId="10" fontId="9" fillId="8" borderId="29" applyNumberFormat="0" applyBorder="0" applyAlignment="0" applyProtection="0"/>
    <xf numFmtId="37" fontId="12" fillId="0" borderId="0"/>
    <xf numFmtId="37" fontId="12" fillId="0" borderId="0"/>
    <xf numFmtId="169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2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1" fillId="0" borderId="40" applyNumberFormat="0" applyFont="0" applyFill="0" applyAlignment="0" applyProtection="0"/>
    <xf numFmtId="37" fontId="9" fillId="9" borderId="0" applyNumberFormat="0" applyBorder="0" applyAlignment="0" applyProtection="0"/>
    <xf numFmtId="37" fontId="9" fillId="0" borderId="0"/>
    <xf numFmtId="37" fontId="9" fillId="0" borderId="0"/>
    <xf numFmtId="3" fontId="23" fillId="0" borderId="39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7" fillId="0" borderId="0" applyFont="0" applyFill="0" applyBorder="0" applyAlignment="0" applyProtection="0"/>
  </cellStyleXfs>
  <cellXfs count="348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2" fontId="0" fillId="0" borderId="2" xfId="0" applyNumberFormat="1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/>
    </xf>
    <xf numFmtId="2" fontId="0" fillId="0" borderId="3" xfId="0" applyNumberFormat="1" applyFill="1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49" fontId="0" fillId="0" borderId="3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right"/>
    </xf>
    <xf numFmtId="49" fontId="0" fillId="0" borderId="3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/>
    </xf>
    <xf numFmtId="2" fontId="0" fillId="0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/>
    </xf>
    <xf numFmtId="2" fontId="0" fillId="0" borderId="12" xfId="0" applyNumberFormat="1" applyFill="1" applyBorder="1" applyAlignment="1"/>
    <xf numFmtId="2" fontId="0" fillId="0" borderId="13" xfId="0" applyNumberFormat="1" applyFill="1" applyBorder="1" applyAlignment="1"/>
    <xf numFmtId="2" fontId="0" fillId="0" borderId="15" xfId="0" applyNumberFormat="1" applyFill="1" applyBorder="1" applyAlignment="1"/>
    <xf numFmtId="2" fontId="0" fillId="0" borderId="16" xfId="0" applyNumberFormat="1" applyFill="1" applyBorder="1" applyAlignment="1"/>
    <xf numFmtId="2" fontId="0" fillId="0" borderId="9" xfId="0" applyNumberForma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49" fontId="0" fillId="0" borderId="3" xfId="0" applyNumberFormat="1" applyFill="1" applyBorder="1" applyAlignment="1"/>
    <xf numFmtId="49" fontId="0" fillId="0" borderId="2" xfId="0" applyNumberFormat="1" applyFill="1" applyBorder="1" applyAlignment="1"/>
    <xf numFmtId="49" fontId="0" fillId="0" borderId="0" xfId="0" applyNumberFormat="1" applyAlignment="1"/>
    <xf numFmtId="49" fontId="4" fillId="0" borderId="1" xfId="0" applyNumberFormat="1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2" fontId="3" fillId="0" borderId="9" xfId="0" applyNumberFormat="1" applyFont="1" applyFill="1" applyBorder="1" applyAlignment="1">
      <alignment vertical="center" textRotation="90" wrapText="1"/>
    </xf>
    <xf numFmtId="2" fontId="3" fillId="0" borderId="10" xfId="0" applyNumberFormat="1" applyFont="1" applyFill="1" applyBorder="1" applyAlignment="1">
      <alignment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0" fillId="0" borderId="0" xfId="0"/>
    <xf numFmtId="2" fontId="0" fillId="0" borderId="0" xfId="0" applyNumberFormat="1" applyFill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Alignment="1">
      <alignment horizontal="right" wrapText="1"/>
    </xf>
    <xf numFmtId="2" fontId="0" fillId="0" borderId="0" xfId="0" applyNumberFormat="1" applyFill="1" applyBorder="1" applyAlignment="1">
      <alignment horizontal="right" wrapText="1"/>
    </xf>
    <xf numFmtId="2" fontId="0" fillId="3" borderId="3" xfId="0" applyNumberForma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2" fontId="0" fillId="4" borderId="23" xfId="0" applyNumberForma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0" fillId="4" borderId="24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 wrapText="1"/>
    </xf>
    <xf numFmtId="2" fontId="0" fillId="0" borderId="5" xfId="0" applyNumberForma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right" vertical="center" wrapText="1"/>
    </xf>
    <xf numFmtId="2" fontId="0" fillId="3" borderId="8" xfId="0" applyNumberForma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2" fontId="0" fillId="4" borderId="25" xfId="0" applyNumberFormat="1" applyFill="1" applyBorder="1" applyAlignment="1">
      <alignment horizontal="right" vertical="center" wrapText="1"/>
    </xf>
    <xf numFmtId="2" fontId="0" fillId="4" borderId="8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2" fontId="0" fillId="0" borderId="19" xfId="0" applyNumberFormat="1" applyFill="1" applyBorder="1" applyAlignment="1">
      <alignment horizontal="right" vertical="center" wrapText="1"/>
    </xf>
    <xf numFmtId="164" fontId="0" fillId="2" borderId="23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 wrapText="1"/>
    </xf>
    <xf numFmtId="164" fontId="0" fillId="2" borderId="24" xfId="0" applyNumberFormat="1" applyFill="1" applyBorder="1" applyAlignment="1">
      <alignment horizontal="right"/>
    </xf>
    <xf numFmtId="164" fontId="0" fillId="2" borderId="25" xfId="0" applyNumberFormat="1" applyFill="1" applyBorder="1" applyAlignment="1">
      <alignment horizontal="right" vertical="center" wrapText="1"/>
    </xf>
    <xf numFmtId="164" fontId="0" fillId="2" borderId="22" xfId="0" applyNumberFormat="1" applyFill="1" applyBorder="1" applyAlignment="1">
      <alignment horizontal="right" vertical="center" wrapText="1"/>
    </xf>
    <xf numFmtId="164" fontId="0" fillId="0" borderId="0" xfId="0" applyNumberFormat="1" applyFill="1" applyBorder="1" applyAlignment="1">
      <alignment horizontal="right" wrapText="1"/>
    </xf>
    <xf numFmtId="164" fontId="0" fillId="0" borderId="0" xfId="0" applyNumberFormat="1" applyFill="1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2" fontId="5" fillId="0" borderId="15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textRotation="90" wrapText="1"/>
    </xf>
    <xf numFmtId="2" fontId="3" fillId="4" borderId="21" xfId="0" applyNumberFormat="1" applyFont="1" applyFill="1" applyBorder="1" applyAlignment="1">
      <alignment horizontal="center" vertical="center" textRotation="90" wrapText="1"/>
    </xf>
    <xf numFmtId="2" fontId="3" fillId="4" borderId="1" xfId="0" applyNumberFormat="1" applyFont="1" applyFill="1" applyBorder="1" applyAlignment="1">
      <alignment horizontal="center" vertical="center" textRotation="90" wrapText="1"/>
    </xf>
    <xf numFmtId="164" fontId="3" fillId="2" borderId="21" xfId="0" applyNumberFormat="1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/>
    <xf numFmtId="0" fontId="5" fillId="0" borderId="0" xfId="3"/>
    <xf numFmtId="0" fontId="9" fillId="0" borderId="0" xfId="3" applyFont="1"/>
    <xf numFmtId="0" fontId="5" fillId="0" borderId="26" xfId="3" applyBorder="1"/>
    <xf numFmtId="0" fontId="5" fillId="0" borderId="18" xfId="3" applyBorder="1"/>
    <xf numFmtId="0" fontId="5" fillId="0" borderId="27" xfId="3" applyBorder="1"/>
    <xf numFmtId="49" fontId="5" fillId="0" borderId="27" xfId="3" applyNumberFormat="1" applyFont="1" applyBorder="1" applyAlignment="1">
      <alignment horizontal="left" vertical="top" wrapText="1"/>
    </xf>
    <xf numFmtId="0" fontId="5" fillId="0" borderId="28" xfId="3" applyFont="1" applyBorder="1" applyAlignment="1">
      <alignment horizontal="left" vertical="top" wrapText="1"/>
    </xf>
    <xf numFmtId="0" fontId="5" fillId="0" borderId="6" xfId="3" applyBorder="1"/>
    <xf numFmtId="0" fontId="5" fillId="0" borderId="0" xfId="3" applyBorder="1"/>
    <xf numFmtId="0" fontId="5" fillId="0" borderId="29" xfId="3" applyBorder="1"/>
    <xf numFmtId="49" fontId="5" fillId="0" borderId="29" xfId="3" applyNumberFormat="1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 wrapText="1"/>
    </xf>
    <xf numFmtId="0" fontId="5" fillId="0" borderId="29" xfId="3" applyFont="1" applyBorder="1" applyAlignment="1">
      <alignment horizontal="left" vertical="top" wrapText="1"/>
    </xf>
    <xf numFmtId="49" fontId="5" fillId="0" borderId="30" xfId="3" applyNumberFormat="1" applyFont="1" applyBorder="1" applyAlignment="1">
      <alignment horizontal="left" vertical="top" wrapText="1"/>
    </xf>
    <xf numFmtId="0" fontId="5" fillId="0" borderId="30" xfId="3" applyNumberFormat="1" applyFont="1" applyBorder="1" applyAlignment="1">
      <alignment horizontal="left" vertical="top" wrapText="1"/>
    </xf>
    <xf numFmtId="0" fontId="3" fillId="0" borderId="0" xfId="3" applyFont="1"/>
    <xf numFmtId="0" fontId="3" fillId="0" borderId="6" xfId="3" applyFont="1" applyBorder="1"/>
    <xf numFmtId="0" fontId="3" fillId="0" borderId="0" xfId="3" applyFont="1" applyBorder="1"/>
    <xf numFmtId="0" fontId="3" fillId="0" borderId="29" xfId="3" applyFont="1" applyBorder="1" applyAlignment="1">
      <alignment wrapText="1"/>
    </xf>
    <xf numFmtId="0" fontId="3" fillId="0" borderId="30" xfId="3" applyFont="1" applyBorder="1" applyAlignment="1">
      <alignment wrapText="1"/>
    </xf>
    <xf numFmtId="0" fontId="3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31" xfId="3" applyFont="1" applyBorder="1" applyAlignment="1">
      <alignment wrapText="1"/>
    </xf>
    <xf numFmtId="0" fontId="3" fillId="0" borderId="32" xfId="3" applyFont="1" applyBorder="1" applyAlignment="1">
      <alignment wrapText="1"/>
    </xf>
    <xf numFmtId="0" fontId="5" fillId="0" borderId="35" xfId="3" applyFont="1" applyBorder="1" applyAlignment="1">
      <alignment horizontal="left" vertical="top" wrapText="1"/>
    </xf>
    <xf numFmtId="49" fontId="5" fillId="0" borderId="35" xfId="3" applyNumberFormat="1" applyFont="1" applyBorder="1" applyAlignment="1">
      <alignment horizontal="left" vertical="top" wrapText="1"/>
    </xf>
    <xf numFmtId="0" fontId="5" fillId="0" borderId="36" xfId="3" applyFont="1" applyBorder="1" applyAlignment="1">
      <alignment horizontal="left" vertical="top" wrapText="1"/>
    </xf>
    <xf numFmtId="0" fontId="3" fillId="0" borderId="6" xfId="3" applyFont="1" applyBorder="1" applyAlignment="1">
      <alignment horizontal="center" vertical="center" wrapText="1"/>
    </xf>
    <xf numFmtId="0" fontId="5" fillId="0" borderId="6" xfId="3" applyFont="1" applyBorder="1" applyAlignment="1">
      <alignment wrapText="1"/>
    </xf>
    <xf numFmtId="0" fontId="5" fillId="0" borderId="0" xfId="3" applyFont="1" applyBorder="1" applyAlignment="1">
      <alignment wrapText="1"/>
    </xf>
    <xf numFmtId="49" fontId="3" fillId="0" borderId="29" xfId="3" applyNumberFormat="1" applyFont="1" applyBorder="1" applyAlignment="1">
      <alignment horizontal="left" vertical="top" wrapText="1"/>
    </xf>
    <xf numFmtId="0" fontId="5" fillId="0" borderId="6" xfId="3" applyFont="1" applyBorder="1" applyAlignment="1">
      <alignment horizontal="left" vertical="top" wrapText="1"/>
    </xf>
    <xf numFmtId="0" fontId="5" fillId="0" borderId="37" xfId="3" applyFont="1" applyBorder="1" applyAlignment="1">
      <alignment horizontal="left" vertical="top" wrapText="1"/>
    </xf>
    <xf numFmtId="0" fontId="3" fillId="0" borderId="37" xfId="3" applyFont="1" applyBorder="1" applyAlignment="1">
      <alignment wrapText="1"/>
    </xf>
    <xf numFmtId="49" fontId="5" fillId="0" borderId="29" xfId="3" applyNumberFormat="1" applyBorder="1" applyAlignment="1">
      <alignment horizontal="left" vertical="top" wrapText="1"/>
    </xf>
    <xf numFmtId="49" fontId="5" fillId="0" borderId="30" xfId="3" applyNumberFormat="1" applyBorder="1" applyAlignment="1">
      <alignment horizontal="left" vertical="top" wrapText="1"/>
    </xf>
    <xf numFmtId="0" fontId="5" fillId="0" borderId="0" xfId="95"/>
    <xf numFmtId="7" fontId="25" fillId="0" borderId="6" xfId="469" applyNumberFormat="1" applyFont="1" applyFill="1" applyBorder="1" applyAlignment="1" applyProtection="1">
      <alignment horizontal="center"/>
    </xf>
    <xf numFmtId="7" fontId="27" fillId="0" borderId="0" xfId="469" applyNumberFormat="1" applyFont="1" applyFill="1" applyBorder="1" applyAlignment="1" applyProtection="1">
      <alignment horizontal="center"/>
    </xf>
    <xf numFmtId="7" fontId="25" fillId="0" borderId="0" xfId="469" applyNumberFormat="1" applyFont="1" applyFill="1" applyBorder="1" applyAlignment="1" applyProtection="1">
      <alignment horizontal="center"/>
    </xf>
    <xf numFmtId="7" fontId="24" fillId="0" borderId="0" xfId="469" applyNumberFormat="1" applyFont="1" applyFill="1" applyBorder="1" applyAlignment="1" applyProtection="1">
      <alignment horizontal="center"/>
    </xf>
    <xf numFmtId="170" fontId="26" fillId="0" borderId="4" xfId="469" applyNumberFormat="1" applyFont="1" applyFill="1" applyBorder="1" applyAlignment="1" applyProtection="1">
      <alignment horizontal="right"/>
    </xf>
    <xf numFmtId="44" fontId="24" fillId="0" borderId="42" xfId="483" applyFont="1" applyFill="1" applyBorder="1" applyAlignment="1" applyProtection="1">
      <alignment horizontal="center"/>
      <protection locked="0"/>
    </xf>
    <xf numFmtId="44" fontId="24" fillId="0" borderId="42" xfId="483" applyFont="1" applyFill="1" applyBorder="1" applyAlignment="1" applyProtection="1">
      <alignment horizontal="center"/>
    </xf>
    <xf numFmtId="170" fontId="24" fillId="0" borderId="43" xfId="469" applyNumberFormat="1" applyFont="1" applyFill="1" applyBorder="1" applyAlignment="1" applyProtection="1">
      <alignment horizontal="center"/>
    </xf>
    <xf numFmtId="44" fontId="24" fillId="0" borderId="45" xfId="483" applyFont="1" applyFill="1" applyBorder="1" applyAlignment="1" applyProtection="1">
      <alignment horizontal="center"/>
      <protection locked="0"/>
    </xf>
    <xf numFmtId="44" fontId="24" fillId="0" borderId="45" xfId="483" applyFont="1" applyFill="1" applyBorder="1" applyAlignment="1" applyProtection="1">
      <alignment horizontal="center"/>
    </xf>
    <xf numFmtId="170" fontId="24" fillId="0" borderId="46" xfId="469" applyNumberFormat="1" applyFont="1" applyFill="1" applyBorder="1" applyAlignment="1" applyProtection="1">
      <alignment horizontal="center"/>
    </xf>
    <xf numFmtId="170" fontId="24" fillId="0" borderId="48" xfId="469" applyNumberFormat="1" applyFont="1" applyFill="1" applyBorder="1" applyAlignment="1" applyProtection="1">
      <alignment horizontal="center"/>
      <protection locked="0"/>
    </xf>
    <xf numFmtId="170" fontId="24" fillId="0" borderId="15" xfId="469" applyNumberFormat="1" applyFont="1" applyFill="1" applyBorder="1" applyAlignment="1" applyProtection="1">
      <alignment horizontal="center"/>
    </xf>
    <xf numFmtId="170" fontId="24" fillId="0" borderId="49" xfId="469" applyNumberFormat="1" applyFont="1" applyFill="1" applyBorder="1" applyAlignment="1" applyProtection="1">
      <alignment horizontal="center"/>
      <protection locked="0"/>
    </xf>
    <xf numFmtId="170" fontId="24" fillId="0" borderId="47" xfId="469" applyNumberFormat="1" applyFont="1" applyFill="1" applyBorder="1" applyAlignment="1" applyProtection="1">
      <alignment horizontal="center"/>
    </xf>
    <xf numFmtId="170" fontId="24" fillId="0" borderId="51" xfId="469" applyNumberFormat="1" applyFont="1" applyFill="1" applyBorder="1" applyAlignment="1" applyProtection="1">
      <alignment horizontal="center"/>
    </xf>
    <xf numFmtId="170" fontId="24" fillId="0" borderId="4" xfId="469" applyNumberFormat="1" applyFont="1" applyFill="1" applyBorder="1" applyAlignment="1" applyProtection="1">
      <alignment horizontal="center"/>
    </xf>
    <xf numFmtId="172" fontId="29" fillId="0" borderId="54" xfId="469" applyNumberFormat="1" applyFont="1" applyFill="1" applyBorder="1" applyAlignment="1" applyProtection="1">
      <alignment horizontal="center"/>
    </xf>
    <xf numFmtId="170" fontId="24" fillId="0" borderId="55" xfId="469" applyNumberFormat="1" applyFont="1" applyFill="1" applyBorder="1" applyAlignment="1" applyProtection="1">
      <alignment horizontal="center"/>
    </xf>
    <xf numFmtId="170" fontId="24" fillId="0" borderId="56" xfId="469" applyNumberFormat="1" applyFont="1" applyFill="1" applyBorder="1" applyAlignment="1" applyProtection="1">
      <alignment horizontal="center"/>
    </xf>
    <xf numFmtId="170" fontId="24" fillId="0" borderId="57" xfId="469" applyNumberFormat="1" applyFont="1" applyFill="1" applyBorder="1" applyAlignment="1" applyProtection="1">
      <alignment horizontal="center"/>
    </xf>
    <xf numFmtId="170" fontId="24" fillId="0" borderId="58" xfId="469" applyNumberFormat="1" applyFont="1" applyFill="1" applyBorder="1" applyAlignment="1" applyProtection="1">
      <alignment horizontal="center"/>
    </xf>
    <xf numFmtId="170" fontId="24" fillId="0" borderId="59" xfId="469" applyNumberFormat="1" applyFont="1" applyFill="1" applyBorder="1" applyAlignment="1" applyProtection="1">
      <alignment horizontal="center"/>
    </xf>
    <xf numFmtId="170" fontId="30" fillId="0" borderId="59" xfId="469" applyNumberFormat="1" applyFont="1" applyFill="1" applyBorder="1" applyAlignment="1" applyProtection="1">
      <alignment horizontal="center"/>
    </xf>
    <xf numFmtId="170" fontId="31" fillId="0" borderId="60" xfId="469" applyNumberFormat="1" applyFont="1" applyFill="1" applyBorder="1" applyAlignment="1" applyProtection="1">
      <alignment horizontal="left"/>
    </xf>
    <xf numFmtId="170" fontId="24" fillId="0" borderId="6" xfId="469" applyNumberFormat="1" applyFont="1" applyFill="1" applyBorder="1" applyAlignment="1" applyProtection="1">
      <alignment horizontal="center"/>
    </xf>
    <xf numFmtId="170" fontId="24" fillId="0" borderId="0" xfId="469" applyNumberFormat="1" applyFont="1" applyFill="1" applyBorder="1" applyAlignment="1" applyProtection="1">
      <alignment horizontal="center"/>
    </xf>
    <xf numFmtId="170" fontId="24" fillId="0" borderId="61" xfId="469" applyNumberFormat="1" applyFont="1" applyFill="1" applyBorder="1" applyAlignment="1" applyProtection="1">
      <alignment horizontal="center"/>
    </xf>
    <xf numFmtId="170" fontId="24" fillId="0" borderId="62" xfId="469" applyNumberFormat="1" applyFont="1" applyFill="1" applyBorder="1" applyAlignment="1" applyProtection="1">
      <alignment horizontal="center"/>
    </xf>
    <xf numFmtId="170" fontId="24" fillId="0" borderId="63" xfId="469" applyNumberFormat="1" applyFont="1" applyFill="1" applyBorder="1" applyAlignment="1" applyProtection="1">
      <alignment horizontal="center"/>
    </xf>
    <xf numFmtId="44" fontId="24" fillId="0" borderId="41" xfId="483" applyFont="1" applyFill="1" applyBorder="1" applyAlignment="1" applyProtection="1">
      <alignment horizontal="center"/>
    </xf>
    <xf numFmtId="44" fontId="24" fillId="0" borderId="44" xfId="483" applyFont="1" applyFill="1" applyBorder="1" applyAlignment="1" applyProtection="1">
      <alignment horizontal="center"/>
    </xf>
    <xf numFmtId="44" fontId="24" fillId="0" borderId="46" xfId="483" applyFont="1" applyFill="1" applyBorder="1" applyAlignment="1" applyProtection="1">
      <alignment horizontal="center"/>
    </xf>
    <xf numFmtId="171" fontId="26" fillId="0" borderId="65" xfId="469" applyNumberFormat="1" applyFont="1" applyFill="1" applyBorder="1" applyAlignment="1" applyProtection="1">
      <alignment horizontal="center"/>
      <protection locked="0"/>
    </xf>
    <xf numFmtId="170" fontId="24" fillId="0" borderId="66" xfId="469" applyNumberFormat="1" applyFont="1" applyFill="1" applyBorder="1" applyAlignment="1" applyProtection="1">
      <alignment horizontal="center"/>
    </xf>
    <xf numFmtId="170" fontId="24" fillId="0" borderId="67" xfId="469" applyNumberFormat="1" applyFont="1" applyFill="1" applyBorder="1" applyAlignment="1" applyProtection="1">
      <alignment horizontal="center"/>
    </xf>
    <xf numFmtId="170" fontId="24" fillId="0" borderId="68" xfId="469" applyNumberFormat="1" applyFont="1" applyFill="1" applyBorder="1" applyAlignment="1" applyProtection="1">
      <alignment horizontal="center"/>
    </xf>
    <xf numFmtId="170" fontId="24" fillId="0" borderId="69" xfId="469" applyNumberFormat="1" applyFont="1" applyFill="1" applyBorder="1" applyAlignment="1" applyProtection="1">
      <alignment horizontal="center"/>
    </xf>
    <xf numFmtId="170" fontId="24" fillId="0" borderId="50" xfId="469" applyNumberFormat="1" applyFont="1" applyFill="1" applyBorder="1" applyAlignment="1" applyProtection="1">
      <alignment horizontal="center"/>
    </xf>
    <xf numFmtId="170" fontId="32" fillId="0" borderId="51" xfId="469" applyNumberFormat="1" applyFont="1" applyFill="1" applyBorder="1" applyAlignment="1" applyProtection="1">
      <alignment horizontal="left"/>
    </xf>
    <xf numFmtId="170" fontId="26" fillId="0" borderId="4" xfId="469" applyNumberFormat="1" applyFont="1" applyFill="1" applyBorder="1" applyAlignment="1" applyProtection="1">
      <alignment horizontal="center"/>
    </xf>
    <xf numFmtId="44" fontId="24" fillId="11" borderId="41" xfId="483" applyFont="1" applyFill="1" applyBorder="1" applyAlignment="1" applyProtection="1">
      <alignment horizontal="center"/>
    </xf>
    <xf numFmtId="44" fontId="24" fillId="11" borderId="42" xfId="483" applyFont="1" applyFill="1" applyBorder="1" applyAlignment="1" applyProtection="1">
      <alignment horizontal="center"/>
    </xf>
    <xf numFmtId="44" fontId="24" fillId="11" borderId="44" xfId="483" applyFont="1" applyFill="1" applyBorder="1" applyAlignment="1" applyProtection="1">
      <alignment horizontal="center"/>
    </xf>
    <xf numFmtId="44" fontId="24" fillId="11" borderId="45" xfId="483" applyFont="1" applyFill="1" applyBorder="1" applyAlignment="1" applyProtection="1">
      <alignment horizontal="center"/>
    </xf>
    <xf numFmtId="44" fontId="24" fillId="11" borderId="70" xfId="483" applyFont="1" applyFill="1" applyBorder="1" applyAlignment="1" applyProtection="1">
      <alignment horizontal="center"/>
    </xf>
    <xf numFmtId="44" fontId="24" fillId="11" borderId="71" xfId="483" applyFont="1" applyFill="1" applyBorder="1" applyAlignment="1" applyProtection="1">
      <alignment horizontal="center"/>
    </xf>
    <xf numFmtId="44" fontId="24" fillId="0" borderId="72" xfId="483" applyFont="1" applyFill="1" applyBorder="1" applyAlignment="1" applyProtection="1">
      <alignment horizontal="center"/>
      <protection locked="0"/>
    </xf>
    <xf numFmtId="170" fontId="24" fillId="0" borderId="73" xfId="469" applyNumberFormat="1" applyFont="1" applyFill="1" applyBorder="1" applyAlignment="1" applyProtection="1">
      <alignment horizontal="center"/>
    </xf>
    <xf numFmtId="171" fontId="26" fillId="0" borderId="75" xfId="469" applyNumberFormat="1" applyFont="1" applyFill="1" applyBorder="1" applyAlignment="1" applyProtection="1">
      <alignment horizontal="center"/>
      <protection locked="0"/>
    </xf>
    <xf numFmtId="170" fontId="24" fillId="0" borderId="76" xfId="469" applyNumberFormat="1" applyFont="1" applyFill="1" applyBorder="1" applyAlignment="1" applyProtection="1">
      <alignment horizontal="center"/>
    </xf>
    <xf numFmtId="170" fontId="24" fillId="0" borderId="77" xfId="469" applyNumberFormat="1" applyFont="1" applyFill="1" applyBorder="1" applyAlignment="1" applyProtection="1">
      <alignment horizontal="center"/>
    </xf>
    <xf numFmtId="170" fontId="24" fillId="0" borderId="35" xfId="469" applyNumberFormat="1" applyFont="1" applyFill="1" applyBorder="1" applyAlignment="1" applyProtection="1">
      <alignment horizontal="center"/>
    </xf>
    <xf numFmtId="170" fontId="25" fillId="0" borderId="0" xfId="469" applyNumberFormat="1" applyFont="1" applyFill="1" applyBorder="1" applyAlignment="1" applyProtection="1">
      <alignment horizontal="center"/>
    </xf>
    <xf numFmtId="170" fontId="31" fillId="0" borderId="4" xfId="469" applyNumberFormat="1" applyFont="1" applyFill="1" applyBorder="1" applyAlignment="1" applyProtection="1">
      <alignment horizontal="left"/>
    </xf>
    <xf numFmtId="170" fontId="25" fillId="0" borderId="59" xfId="469" applyNumberFormat="1" applyFont="1" applyFill="1" applyBorder="1" applyAlignment="1" applyProtection="1">
      <alignment horizontal="center"/>
    </xf>
    <xf numFmtId="0" fontId="5" fillId="0" borderId="29" xfId="95" applyFont="1" applyFill="1" applyBorder="1" applyAlignment="1">
      <alignment wrapText="1"/>
    </xf>
    <xf numFmtId="0" fontId="5" fillId="0" borderId="29" xfId="95" applyFont="1" applyFill="1" applyBorder="1" applyAlignment="1">
      <alignment horizontal="center" wrapText="1"/>
    </xf>
    <xf numFmtId="0" fontId="3" fillId="0" borderId="78" xfId="95" applyFont="1" applyBorder="1" applyAlignment="1">
      <alignment horizontal="left" wrapText="1"/>
    </xf>
    <xf numFmtId="166" fontId="33" fillId="0" borderId="0" xfId="95" applyNumberFormat="1" applyFont="1" applyFill="1" applyBorder="1" applyAlignment="1"/>
    <xf numFmtId="0" fontId="34" fillId="0" borderId="0" xfId="95" applyFont="1"/>
    <xf numFmtId="44" fontId="34" fillId="0" borderId="79" xfId="483" applyFont="1" applyFill="1" applyBorder="1" applyAlignment="1">
      <alignment horizontal="center" wrapText="1"/>
    </xf>
    <xf numFmtId="0" fontId="34" fillId="0" borderId="7" xfId="95" applyFont="1" applyBorder="1"/>
    <xf numFmtId="0" fontId="34" fillId="0" borderId="7" xfId="95" applyFont="1" applyFill="1" applyBorder="1" applyAlignment="1">
      <alignment wrapText="1"/>
    </xf>
    <xf numFmtId="0" fontId="34" fillId="0" borderId="79" xfId="95" applyFont="1" applyFill="1" applyBorder="1" applyAlignment="1">
      <alignment wrapText="1"/>
    </xf>
    <xf numFmtId="44" fontId="5" fillId="0" borderId="29" xfId="483" applyFont="1" applyFill="1" applyBorder="1" applyAlignment="1">
      <alignment horizontal="center" wrapText="1"/>
    </xf>
    <xf numFmtId="173" fontId="5" fillId="0" borderId="35" xfId="95" applyNumberFormat="1" applyFont="1" applyFill="1" applyBorder="1" applyAlignment="1">
      <alignment horizontal="center" wrapText="1"/>
    </xf>
    <xf numFmtId="2" fontId="5" fillId="0" borderId="29" xfId="95" applyNumberFormat="1" applyFont="1" applyFill="1" applyBorder="1" applyAlignment="1">
      <alignment horizontal="center" wrapText="1"/>
    </xf>
    <xf numFmtId="2" fontId="5" fillId="0" borderId="35" xfId="95" applyNumberFormat="1" applyFont="1" applyFill="1" applyBorder="1" applyAlignment="1">
      <alignment horizontal="center" wrapText="1"/>
    </xf>
    <xf numFmtId="0" fontId="5" fillId="0" borderId="35" xfId="95" applyFont="1" applyFill="1" applyBorder="1" applyAlignment="1">
      <alignment wrapText="1"/>
    </xf>
    <xf numFmtId="173" fontId="5" fillId="0" borderId="29" xfId="95" applyNumberFormat="1" applyFont="1" applyFill="1" applyBorder="1" applyAlignment="1">
      <alignment horizontal="center" wrapText="1"/>
    </xf>
    <xf numFmtId="44" fontId="5" fillId="10" borderId="29" xfId="483" applyFont="1" applyFill="1" applyBorder="1" applyAlignment="1">
      <alignment horizontal="center" wrapText="1"/>
    </xf>
    <xf numFmtId="173" fontId="5" fillId="10" borderId="29" xfId="95" applyNumberFormat="1" applyFont="1" applyFill="1" applyBorder="1" applyAlignment="1">
      <alignment horizontal="center" wrapText="1"/>
    </xf>
    <xf numFmtId="2" fontId="5" fillId="10" borderId="29" xfId="95" applyNumberFormat="1" applyFont="1" applyFill="1" applyBorder="1" applyAlignment="1">
      <alignment horizontal="center" wrapText="1"/>
    </xf>
    <xf numFmtId="0" fontId="5" fillId="10" borderId="29" xfId="95" applyFont="1" applyFill="1" applyBorder="1" applyAlignment="1">
      <alignment wrapText="1"/>
    </xf>
    <xf numFmtId="0" fontId="3" fillId="0" borderId="29" xfId="95" applyFont="1" applyFill="1" applyBorder="1" applyAlignment="1">
      <alignment wrapText="1"/>
    </xf>
    <xf numFmtId="0" fontId="35" fillId="0" borderId="0" xfId="95" applyFont="1"/>
    <xf numFmtId="44" fontId="5" fillId="0" borderId="29" xfId="2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top" wrapText="1"/>
    </xf>
    <xf numFmtId="0" fontId="3" fillId="0" borderId="20" xfId="3" applyFont="1" applyFill="1" applyBorder="1" applyAlignment="1">
      <alignment horizontal="center" vertical="top" wrapText="1"/>
    </xf>
    <xf numFmtId="0" fontId="3" fillId="0" borderId="18" xfId="3" applyFont="1" applyFill="1" applyBorder="1" applyAlignment="1">
      <alignment horizontal="center" vertical="top" wrapText="1"/>
    </xf>
    <xf numFmtId="0" fontId="3" fillId="0" borderId="26" xfId="3" applyFont="1" applyFill="1" applyBorder="1" applyAlignment="1">
      <alignment horizontal="center" vertical="top" wrapText="1"/>
    </xf>
    <xf numFmtId="0" fontId="36" fillId="0" borderId="0" xfId="0" applyFont="1"/>
    <xf numFmtId="0" fontId="36" fillId="0" borderId="29" xfId="0" applyFont="1" applyBorder="1"/>
    <xf numFmtId="44" fontId="36" fillId="0" borderId="29" xfId="2" applyFont="1" applyBorder="1"/>
    <xf numFmtId="44" fontId="36" fillId="0" borderId="0" xfId="2" applyFont="1"/>
    <xf numFmtId="49" fontId="5" fillId="0" borderId="15" xfId="3" applyNumberFormat="1" applyFont="1" applyBorder="1" applyAlignment="1">
      <alignment horizontal="left" vertical="top" wrapText="1"/>
    </xf>
    <xf numFmtId="0" fontId="34" fillId="0" borderId="29" xfId="3" applyFont="1" applyBorder="1" applyAlignment="1">
      <alignment wrapText="1"/>
    </xf>
    <xf numFmtId="0" fontId="34" fillId="0" borderId="0" xfId="0" applyFont="1"/>
    <xf numFmtId="2" fontId="5" fillId="0" borderId="29" xfId="3" applyNumberFormat="1" applyBorder="1" applyAlignment="1">
      <alignment horizontal="left" vertical="top" wrapText="1"/>
    </xf>
    <xf numFmtId="2" fontId="5" fillId="0" borderId="37" xfId="3" applyNumberFormat="1" applyBorder="1" applyAlignment="1">
      <alignment horizontal="left" vertical="top" wrapText="1"/>
    </xf>
    <xf numFmtId="2" fontId="5" fillId="0" borderId="29" xfId="3" applyNumberFormat="1" applyFont="1" applyBorder="1" applyAlignment="1">
      <alignment horizontal="left" vertical="top" wrapText="1"/>
    </xf>
    <xf numFmtId="2" fontId="5" fillId="0" borderId="37" xfId="3" applyNumberFormat="1" applyFont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vertical="center" textRotation="90" wrapText="1"/>
    </xf>
    <xf numFmtId="1" fontId="0" fillId="0" borderId="14" xfId="0" applyNumberFormat="1" applyFill="1" applyBorder="1" applyAlignment="1"/>
    <xf numFmtId="1" fontId="0" fillId="0" borderId="17" xfId="0" applyNumberFormat="1" applyFill="1" applyBorder="1" applyAlignment="1"/>
    <xf numFmtId="1" fontId="0" fillId="0" borderId="11" xfId="0" applyNumberFormat="1" applyFill="1" applyBorder="1" applyAlignment="1">
      <alignment wrapText="1"/>
    </xf>
    <xf numFmtId="1" fontId="0" fillId="0" borderId="0" xfId="0" applyNumberFormat="1" applyFill="1" applyAlignment="1">
      <alignment horizontal="right"/>
    </xf>
    <xf numFmtId="171" fontId="26" fillId="13" borderId="65" xfId="469" applyNumberFormat="1" applyFont="1" applyFill="1" applyBorder="1" applyAlignment="1" applyProtection="1">
      <alignment horizontal="center"/>
      <protection locked="0"/>
    </xf>
    <xf numFmtId="171" fontId="26" fillId="13" borderId="64" xfId="469" applyNumberFormat="1" applyFont="1" applyFill="1" applyBorder="1" applyAlignment="1" applyProtection="1">
      <alignment horizontal="center"/>
      <protection locked="0"/>
    </xf>
    <xf numFmtId="171" fontId="26" fillId="13" borderId="75" xfId="469" applyNumberFormat="1" applyFont="1" applyFill="1" applyBorder="1" applyAlignment="1" applyProtection="1">
      <alignment horizontal="center"/>
      <protection locked="0"/>
    </xf>
    <xf numFmtId="171" fontId="26" fillId="13" borderId="74" xfId="469" applyNumberFormat="1" applyFont="1" applyFill="1" applyBorder="1" applyAlignment="1" applyProtection="1">
      <alignment horizontal="center"/>
      <protection locked="0"/>
    </xf>
    <xf numFmtId="44" fontId="0" fillId="0" borderId="0" xfId="2" applyFon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/>
    <xf numFmtId="166" fontId="19" fillId="0" borderId="0" xfId="95" applyNumberFormat="1" applyFont="1" applyBorder="1" applyAlignment="1">
      <alignment horizontal="right"/>
    </xf>
    <xf numFmtId="166" fontId="38" fillId="0" borderId="0" xfId="95" applyNumberFormat="1" applyFont="1" applyFill="1" applyBorder="1" applyAlignment="1"/>
    <xf numFmtId="0" fontId="3" fillId="0" borderId="29" xfId="95" applyFont="1" applyFill="1" applyBorder="1" applyAlignment="1">
      <alignment horizontal="center" wrapText="1"/>
    </xf>
    <xf numFmtId="44" fontId="3" fillId="0" borderId="29" xfId="95" applyNumberFormat="1" applyFont="1" applyBorder="1"/>
    <xf numFmtId="0" fontId="3" fillId="0" borderId="29" xfId="95" applyFont="1" applyBorder="1"/>
    <xf numFmtId="0" fontId="5" fillId="0" borderId="0" xfId="0" applyFont="1" applyBorder="1"/>
    <xf numFmtId="44" fontId="5" fillId="0" borderId="0" xfId="2" applyFont="1" applyBorder="1"/>
    <xf numFmtId="0" fontId="5" fillId="0" borderId="6" xfId="0" applyFont="1" applyBorder="1"/>
    <xf numFmtId="0" fontId="3" fillId="0" borderId="29" xfId="0" applyFont="1" applyBorder="1"/>
    <xf numFmtId="44" fontId="3" fillId="0" borderId="29" xfId="2" applyFont="1" applyBorder="1"/>
    <xf numFmtId="0" fontId="5" fillId="0" borderId="29" xfId="0" applyFont="1" applyBorder="1"/>
    <xf numFmtId="44" fontId="5" fillId="0" borderId="29" xfId="2" applyFont="1" applyBorder="1"/>
    <xf numFmtId="0" fontId="5" fillId="0" borderId="29" xfId="0" applyFont="1" applyFill="1" applyBorder="1"/>
    <xf numFmtId="44" fontId="36" fillId="0" borderId="29" xfId="2" applyFont="1" applyFill="1" applyBorder="1"/>
    <xf numFmtId="44" fontId="36" fillId="0" borderId="0" xfId="2" applyFont="1" applyFill="1" applyBorder="1"/>
    <xf numFmtId="44" fontId="36" fillId="0" borderId="0" xfId="2" applyFont="1" applyBorder="1"/>
    <xf numFmtId="44" fontId="5" fillId="13" borderId="29" xfId="2" applyFont="1" applyFill="1" applyBorder="1"/>
    <xf numFmtId="43" fontId="5" fillId="0" borderId="29" xfId="1" applyFont="1" applyFill="1" applyBorder="1"/>
    <xf numFmtId="0" fontId="5" fillId="0" borderId="29" xfId="2" applyNumberFormat="1" applyFont="1" applyBorder="1"/>
    <xf numFmtId="0" fontId="5" fillId="0" borderId="29" xfId="1" applyNumberFormat="1" applyFont="1" applyFill="1" applyBorder="1"/>
    <xf numFmtId="0" fontId="36" fillId="0" borderId="29" xfId="2" applyNumberFormat="1" applyFont="1" applyBorder="1"/>
    <xf numFmtId="7" fontId="5" fillId="0" borderId="29" xfId="2" applyNumberFormat="1" applyFont="1" applyBorder="1"/>
    <xf numFmtId="44" fontId="5" fillId="0" borderId="29" xfId="0" applyNumberFormat="1" applyFont="1" applyBorder="1"/>
    <xf numFmtId="0" fontId="0" fillId="0" borderId="29" xfId="0" applyBorder="1"/>
    <xf numFmtId="44" fontId="0" fillId="0" borderId="29" xfId="2" applyFont="1" applyBorder="1"/>
    <xf numFmtId="44" fontId="0" fillId="0" borderId="29" xfId="0" applyNumberFormat="1" applyBorder="1"/>
    <xf numFmtId="0" fontId="19" fillId="0" borderId="29" xfId="0" applyFont="1" applyBorder="1" applyAlignment="1">
      <alignment wrapText="1"/>
    </xf>
    <xf numFmtId="44" fontId="19" fillId="0" borderId="29" xfId="2" applyFont="1" applyBorder="1" applyAlignment="1">
      <alignment wrapText="1"/>
    </xf>
    <xf numFmtId="0" fontId="19" fillId="0" borderId="29" xfId="0" applyFont="1" applyFill="1" applyBorder="1" applyAlignment="1">
      <alignment wrapText="1"/>
    </xf>
    <xf numFmtId="44" fontId="19" fillId="0" borderId="29" xfId="2" applyFont="1" applyFill="1" applyBorder="1" applyAlignment="1">
      <alignment wrapText="1"/>
    </xf>
    <xf numFmtId="0" fontId="5" fillId="13" borderId="29" xfId="0" applyFont="1" applyFill="1" applyBorder="1"/>
    <xf numFmtId="2" fontId="3" fillId="0" borderId="29" xfId="1" applyNumberFormat="1" applyFont="1" applyBorder="1"/>
    <xf numFmtId="0" fontId="5" fillId="0" borderId="81" xfId="0" applyFont="1" applyBorder="1"/>
    <xf numFmtId="44" fontId="5" fillId="0" borderId="81" xfId="2" applyFont="1" applyBorder="1"/>
    <xf numFmtId="0" fontId="5" fillId="0" borderId="82" xfId="0" applyFont="1" applyBorder="1"/>
    <xf numFmtId="0" fontId="5" fillId="0" borderId="4" xfId="0" applyFont="1" applyBorder="1"/>
    <xf numFmtId="0" fontId="3" fillId="0" borderId="4" xfId="0" applyFont="1" applyBorder="1"/>
    <xf numFmtId="0" fontId="3" fillId="0" borderId="6" xfId="0" applyFont="1" applyBorder="1"/>
    <xf numFmtId="44" fontId="3" fillId="0" borderId="6" xfId="2" applyFont="1" applyBorder="1"/>
    <xf numFmtId="0" fontId="36" fillId="0" borderId="4" xfId="0" applyFont="1" applyBorder="1"/>
    <xf numFmtId="0" fontId="36" fillId="0" borderId="0" xfId="0" applyFont="1" applyBorder="1"/>
    <xf numFmtId="0" fontId="36" fillId="0" borderId="6" xfId="0" applyFont="1" applyBorder="1"/>
    <xf numFmtId="0" fontId="36" fillId="0" borderId="20" xfId="0" applyFont="1" applyBorder="1"/>
    <xf numFmtId="0" fontId="36" fillId="0" borderId="18" xfId="0" applyFont="1" applyBorder="1"/>
    <xf numFmtId="44" fontId="36" fillId="0" borderId="18" xfId="2" applyFont="1" applyBorder="1"/>
    <xf numFmtId="0" fontId="36" fillId="0" borderId="26" xfId="0" applyFont="1" applyBorder="1"/>
    <xf numFmtId="9" fontId="9" fillId="0" borderId="6" xfId="614" applyFont="1" applyBorder="1"/>
    <xf numFmtId="0" fontId="19" fillId="0" borderId="0" xfId="0" applyFont="1"/>
    <xf numFmtId="2" fontId="0" fillId="13" borderId="2" xfId="0" applyNumberFormat="1" applyFill="1" applyBorder="1" applyAlignment="1">
      <alignment horizontal="right"/>
    </xf>
    <xf numFmtId="49" fontId="0" fillId="13" borderId="2" xfId="0" applyNumberFormat="1" applyFill="1" applyBorder="1" applyAlignment="1">
      <alignment horizontal="left"/>
    </xf>
    <xf numFmtId="49" fontId="5" fillId="13" borderId="2" xfId="0" applyNumberFormat="1" applyFont="1" applyFill="1" applyBorder="1" applyAlignment="1">
      <alignment horizontal="center"/>
    </xf>
    <xf numFmtId="0" fontId="3" fillId="0" borderId="0" xfId="3" applyFont="1" applyAlignment="1">
      <alignment horizontal="center" vertical="top" wrapText="1"/>
    </xf>
    <xf numFmtId="0" fontId="5" fillId="13" borderId="0" xfId="0" applyFont="1" applyFill="1"/>
    <xf numFmtId="0" fontId="0" fillId="13" borderId="0" xfId="0" applyFill="1"/>
    <xf numFmtId="0" fontId="3" fillId="0" borderId="31" xfId="0" applyFont="1" applyBorder="1"/>
    <xf numFmtId="7" fontId="3" fillId="0" borderId="31" xfId="2" applyNumberFormat="1" applyFont="1" applyBorder="1"/>
    <xf numFmtId="44" fontId="3" fillId="0" borderId="31" xfId="2" applyFont="1" applyBorder="1"/>
    <xf numFmtId="0" fontId="5" fillId="0" borderId="83" xfId="0" applyFont="1" applyFill="1" applyBorder="1"/>
    <xf numFmtId="0" fontId="5" fillId="0" borderId="83" xfId="0" applyFont="1" applyBorder="1"/>
    <xf numFmtId="7" fontId="5" fillId="0" borderId="83" xfId="2" applyNumberFormat="1" applyFont="1" applyBorder="1"/>
    <xf numFmtId="44" fontId="5" fillId="0" borderId="83" xfId="2" applyFont="1" applyBorder="1"/>
    <xf numFmtId="0" fontId="3" fillId="0" borderId="29" xfId="3" applyFont="1" applyBorder="1" applyAlignment="1">
      <alignment horizontal="center" vertical="top" wrapText="1"/>
    </xf>
    <xf numFmtId="0" fontId="5" fillId="0" borderId="29" xfId="3" applyBorder="1" applyAlignment="1">
      <alignment horizontal="left" vertical="top" wrapText="1"/>
    </xf>
    <xf numFmtId="44" fontId="5" fillId="0" borderId="29" xfId="2" applyNumberFormat="1" applyFont="1" applyBorder="1" applyAlignment="1">
      <alignment horizontal="left" vertical="top" wrapText="1"/>
    </xf>
    <xf numFmtId="2" fontId="5" fillId="0" borderId="29" xfId="0" applyNumberFormat="1" applyFont="1" applyBorder="1"/>
    <xf numFmtId="44" fontId="0" fillId="13" borderId="29" xfId="2" applyFont="1" applyFill="1" applyBorder="1"/>
    <xf numFmtId="2" fontId="5" fillId="0" borderId="29" xfId="2" applyNumberFormat="1" applyFont="1" applyBorder="1"/>
    <xf numFmtId="0" fontId="5" fillId="0" borderId="29" xfId="0" applyNumberFormat="1" applyFont="1" applyBorder="1"/>
    <xf numFmtId="1" fontId="5" fillId="0" borderId="0" xfId="0" applyNumberFormat="1" applyFont="1" applyBorder="1"/>
    <xf numFmtId="1" fontId="36" fillId="0" borderId="29" xfId="3" applyNumberFormat="1" applyFont="1" applyBorder="1" applyAlignment="1">
      <alignment horizontal="left" vertical="top" wrapText="1"/>
    </xf>
    <xf numFmtId="174" fontId="3" fillId="0" borderId="29" xfId="1" applyNumberFormat="1" applyFont="1" applyBorder="1"/>
    <xf numFmtId="174" fontId="5" fillId="0" borderId="29" xfId="1" applyNumberFormat="1" applyFont="1" applyBorder="1"/>
    <xf numFmtId="7" fontId="3" fillId="0" borderId="29" xfId="0" applyNumberFormat="1" applyFont="1" applyBorder="1"/>
    <xf numFmtId="166" fontId="19" fillId="0" borderId="0" xfId="95" applyNumberFormat="1" applyFont="1" applyFill="1" applyBorder="1" applyAlignment="1">
      <alignment horizontal="right"/>
    </xf>
    <xf numFmtId="44" fontId="36" fillId="0" borderId="84" xfId="2" applyFont="1" applyBorder="1"/>
    <xf numFmtId="44" fontId="36" fillId="0" borderId="29" xfId="0" applyNumberFormat="1" applyFont="1" applyBorder="1"/>
    <xf numFmtId="0" fontId="5" fillId="13" borderId="83" xfId="0" applyFont="1" applyFill="1" applyBorder="1"/>
    <xf numFmtId="2" fontId="5" fillId="13" borderId="29" xfId="0" applyNumberFormat="1" applyFont="1" applyFill="1" applyBorder="1"/>
    <xf numFmtId="44" fontId="5" fillId="0" borderId="29" xfId="2" applyFont="1" applyFill="1" applyBorder="1"/>
    <xf numFmtId="0" fontId="5" fillId="0" borderId="29" xfId="2" applyNumberFormat="1" applyFont="1" applyFill="1" applyBorder="1"/>
    <xf numFmtId="0" fontId="3" fillId="0" borderId="29" xfId="2" applyNumberFormat="1" applyFont="1" applyBorder="1"/>
    <xf numFmtId="49" fontId="5" fillId="0" borderId="0" xfId="0" applyNumberFormat="1" applyFont="1" applyAlignment="1"/>
    <xf numFmtId="2" fontId="0" fillId="14" borderId="0" xfId="0" applyNumberFormat="1" applyFill="1"/>
    <xf numFmtId="175" fontId="0" fillId="0" borderId="0" xfId="0" applyNumberFormat="1"/>
    <xf numFmtId="44" fontId="5" fillId="13" borderId="83" xfId="2" applyFont="1" applyFill="1" applyBorder="1"/>
    <xf numFmtId="44" fontId="0" fillId="0" borderId="29" xfId="2" applyFont="1" applyFill="1" applyBorder="1"/>
    <xf numFmtId="1" fontId="5" fillId="0" borderId="29" xfId="95" applyNumberFormat="1" applyFont="1" applyFill="1" applyBorder="1" applyAlignment="1">
      <alignment horizontal="center" wrapText="1"/>
    </xf>
    <xf numFmtId="9" fontId="5" fillId="0" borderId="0" xfId="614" applyFont="1"/>
    <xf numFmtId="173" fontId="5" fillId="0" borderId="29" xfId="2" applyNumberFormat="1" applyFont="1" applyBorder="1"/>
    <xf numFmtId="173" fontId="3" fillId="0" borderId="29" xfId="2" applyNumberFormat="1" applyFont="1" applyBorder="1"/>
    <xf numFmtId="0" fontId="3" fillId="0" borderId="81" xfId="0" applyFont="1" applyBorder="1"/>
    <xf numFmtId="0" fontId="3" fillId="0" borderId="0" xfId="0" applyFont="1" applyBorder="1"/>
    <xf numFmtId="0" fontId="5" fillId="0" borderId="80" xfId="0" applyFont="1" applyBorder="1"/>
    <xf numFmtId="44" fontId="3" fillId="0" borderId="4" xfId="2" applyFont="1" applyBorder="1"/>
    <xf numFmtId="9" fontId="9" fillId="0" borderId="4" xfId="614" applyFont="1" applyBorder="1"/>
    <xf numFmtId="174" fontId="3" fillId="0" borderId="31" xfId="1" applyNumberFormat="1" applyFont="1" applyBorder="1"/>
    <xf numFmtId="173" fontId="3" fillId="0" borderId="31" xfId="2" applyNumberFormat="1" applyFont="1" applyBorder="1"/>
    <xf numFmtId="0" fontId="3" fillId="0" borderId="27" xfId="0" applyFont="1" applyBorder="1"/>
    <xf numFmtId="44" fontId="3" fillId="0" borderId="27" xfId="2" applyFont="1" applyBorder="1"/>
    <xf numFmtId="0" fontId="5" fillId="0" borderId="31" xfId="0" applyFont="1" applyFill="1" applyBorder="1"/>
    <xf numFmtId="0" fontId="5" fillId="0" borderId="31" xfId="0" applyFont="1" applyBorder="1"/>
    <xf numFmtId="173" fontId="5" fillId="0" borderId="31" xfId="2" applyNumberFormat="1" applyFont="1" applyBorder="1"/>
    <xf numFmtId="174" fontId="5" fillId="0" borderId="31" xfId="1" applyNumberFormat="1" applyFont="1" applyBorder="1"/>
    <xf numFmtId="1" fontId="3" fillId="0" borderId="27" xfId="0" applyNumberFormat="1" applyFont="1" applyBorder="1"/>
    <xf numFmtId="44" fontId="5" fillId="0" borderId="31" xfId="2" applyFont="1" applyBorder="1"/>
    <xf numFmtId="0" fontId="36" fillId="0" borderId="80" xfId="0" applyFont="1" applyBorder="1"/>
    <xf numFmtId="0" fontId="19" fillId="0" borderId="81" xfId="0" applyFont="1" applyFill="1" applyBorder="1"/>
    <xf numFmtId="0" fontId="36" fillId="0" borderId="81" xfId="0" applyFont="1" applyBorder="1"/>
    <xf numFmtId="44" fontId="36" fillId="0" borderId="81" xfId="2" applyFont="1" applyBorder="1"/>
    <xf numFmtId="0" fontId="36" fillId="0" borderId="82" xfId="0" applyFont="1" applyBorder="1"/>
    <xf numFmtId="0" fontId="19" fillId="0" borderId="0" xfId="0" applyFont="1" applyBorder="1"/>
    <xf numFmtId="0" fontId="3" fillId="5" borderId="34" xfId="3" applyFont="1" applyFill="1" applyBorder="1" applyAlignment="1">
      <alignment horizontal="center" vertical="top" wrapText="1"/>
    </xf>
    <xf numFmtId="0" fontId="3" fillId="5" borderId="7" xfId="3" applyFont="1" applyFill="1" applyBorder="1" applyAlignment="1">
      <alignment horizontal="center" vertical="top" wrapText="1"/>
    </xf>
    <xf numFmtId="0" fontId="3" fillId="5" borderId="33" xfId="3" applyFont="1" applyFill="1" applyBorder="1" applyAlignment="1">
      <alignment horizontal="center" vertical="top" wrapText="1"/>
    </xf>
    <xf numFmtId="0" fontId="3" fillId="13" borderId="34" xfId="3" applyFont="1" applyFill="1" applyBorder="1" applyAlignment="1">
      <alignment horizontal="center" vertical="top" wrapText="1"/>
    </xf>
    <xf numFmtId="0" fontId="3" fillId="13" borderId="7" xfId="3" applyFont="1" applyFill="1" applyBorder="1" applyAlignment="1">
      <alignment horizontal="center" vertical="top" wrapText="1"/>
    </xf>
    <xf numFmtId="0" fontId="3" fillId="13" borderId="33" xfId="3" applyFont="1" applyFill="1" applyBorder="1" applyAlignment="1">
      <alignment horizontal="center" vertical="top" wrapText="1"/>
    </xf>
    <xf numFmtId="0" fontId="3" fillId="12" borderId="34" xfId="3" applyFont="1" applyFill="1" applyBorder="1" applyAlignment="1">
      <alignment horizontal="center" vertical="top" wrapText="1"/>
    </xf>
    <xf numFmtId="0" fontId="3" fillId="12" borderId="7" xfId="3" applyFont="1" applyFill="1" applyBorder="1" applyAlignment="1">
      <alignment horizontal="center" vertical="top" wrapText="1"/>
    </xf>
    <xf numFmtId="0" fontId="3" fillId="12" borderId="33" xfId="3" applyFont="1" applyFill="1" applyBorder="1" applyAlignment="1">
      <alignment horizontal="center" vertical="top" wrapText="1"/>
    </xf>
    <xf numFmtId="0" fontId="36" fillId="0" borderId="0" xfId="0" applyFont="1" applyAlignment="1">
      <alignment horizontal="left"/>
    </xf>
    <xf numFmtId="0" fontId="36" fillId="0" borderId="84" xfId="0" applyFont="1" applyBorder="1" applyAlignment="1">
      <alignment horizontal="center"/>
    </xf>
    <xf numFmtId="0" fontId="36" fillId="0" borderId="85" xfId="0" applyFont="1" applyBorder="1" applyAlignment="1">
      <alignment horizontal="center"/>
    </xf>
    <xf numFmtId="0" fontId="36" fillId="0" borderId="86" xfId="0" applyFont="1" applyBorder="1" applyAlignment="1">
      <alignment horizontal="center"/>
    </xf>
    <xf numFmtId="172" fontId="28" fillId="0" borderId="53" xfId="469" applyNumberFormat="1" applyFont="1" applyFill="1" applyBorder="1" applyAlignment="1" applyProtection="1">
      <alignment horizontal="center"/>
      <protection locked="0"/>
    </xf>
    <xf numFmtId="172" fontId="28" fillId="0" borderId="52" xfId="469" applyNumberFormat="1" applyFont="1" applyFill="1" applyBorder="1" applyAlignment="1" applyProtection="1">
      <alignment horizontal="center"/>
      <protection locked="0"/>
    </xf>
    <xf numFmtId="7" fontId="26" fillId="0" borderId="0" xfId="469" applyNumberFormat="1" applyFont="1" applyFill="1" applyBorder="1" applyAlignment="1" applyProtection="1">
      <alignment horizontal="center"/>
    </xf>
    <xf numFmtId="170" fontId="28" fillId="0" borderId="53" xfId="469" applyNumberFormat="1" applyFont="1" applyFill="1" applyBorder="1" applyAlignment="1" applyProtection="1">
      <alignment horizontal="center"/>
    </xf>
    <xf numFmtId="170" fontId="28" fillId="0" borderId="52" xfId="469" applyNumberFormat="1" applyFont="1" applyFill="1" applyBorder="1" applyAlignment="1" applyProtection="1">
      <alignment horizontal="center"/>
    </xf>
    <xf numFmtId="7" fontId="3" fillId="0" borderId="31" xfId="0" applyNumberFormat="1" applyFont="1" applyBorder="1"/>
    <xf numFmtId="9" fontId="3" fillId="0" borderId="29" xfId="614" applyFont="1" applyBorder="1"/>
  </cellXfs>
  <cellStyles count="615">
    <cellStyle name="Actual Date" xfId="4" xr:uid="{00000000-0005-0000-0000-000000000000}"/>
    <cellStyle name="Actual Date 2" xfId="5" xr:uid="{00000000-0005-0000-0000-000001000000}"/>
    <cellStyle name="Comma" xfId="1" builtinId="3"/>
    <cellStyle name="Comma 2" xfId="6" xr:uid="{00000000-0005-0000-0000-000003000000}"/>
    <cellStyle name="Comma 2 2" xfId="7" xr:uid="{00000000-0005-0000-0000-000004000000}"/>
    <cellStyle name="Comma 2 3" xfId="8" xr:uid="{00000000-0005-0000-0000-000005000000}"/>
    <cellStyle name="Comma0" xfId="9" xr:uid="{00000000-0005-0000-0000-000006000000}"/>
    <cellStyle name="Comma0 2" xfId="10" xr:uid="{00000000-0005-0000-0000-000007000000}"/>
    <cellStyle name="Compressed" xfId="11" xr:uid="{00000000-0005-0000-0000-000008000000}"/>
    <cellStyle name="Compressed 2" xfId="12" xr:uid="{00000000-0005-0000-0000-000009000000}"/>
    <cellStyle name="Currency" xfId="2" builtinId="4"/>
    <cellStyle name="Currency 2" xfId="483" xr:uid="{00000000-0005-0000-0000-00000B000000}"/>
    <cellStyle name="Currency0" xfId="13" xr:uid="{00000000-0005-0000-0000-00000C000000}"/>
    <cellStyle name="Currency0 2" xfId="14" xr:uid="{00000000-0005-0000-0000-00000D000000}"/>
    <cellStyle name="Date" xfId="15" xr:uid="{00000000-0005-0000-0000-00000E000000}"/>
    <cellStyle name="Date 2" xfId="16" xr:uid="{00000000-0005-0000-0000-00000F000000}"/>
    <cellStyle name="Fixed" xfId="17" xr:uid="{00000000-0005-0000-0000-000010000000}"/>
    <cellStyle name="Fixed 2" xfId="18" xr:uid="{00000000-0005-0000-0000-000011000000}"/>
    <cellStyle name="Grey" xfId="19" xr:uid="{00000000-0005-0000-0000-000012000000}"/>
    <cellStyle name="HEADER" xfId="20" xr:uid="{00000000-0005-0000-0000-000013000000}"/>
    <cellStyle name="Heading" xfId="21" xr:uid="{00000000-0005-0000-0000-000014000000}"/>
    <cellStyle name="Heading 1 2" xfId="22" xr:uid="{00000000-0005-0000-0000-000015000000}"/>
    <cellStyle name="Heading 2 2" xfId="23" xr:uid="{00000000-0005-0000-0000-000016000000}"/>
    <cellStyle name="Heading 5" xfId="24" xr:uid="{00000000-0005-0000-0000-000017000000}"/>
    <cellStyle name="Heading 6" xfId="25" xr:uid="{00000000-0005-0000-0000-000018000000}"/>
    <cellStyle name="HEADING1" xfId="26" xr:uid="{00000000-0005-0000-0000-000019000000}"/>
    <cellStyle name="Heading1 2" xfId="27" xr:uid="{00000000-0005-0000-0000-00001A000000}"/>
    <cellStyle name="HEADING2" xfId="28" xr:uid="{00000000-0005-0000-0000-00001B000000}"/>
    <cellStyle name="Heading2 2" xfId="29" xr:uid="{00000000-0005-0000-0000-00001C000000}"/>
    <cellStyle name="HIGHLIGHT" xfId="30" xr:uid="{00000000-0005-0000-0000-00001D000000}"/>
    <cellStyle name="Input [yellow]" xfId="31" xr:uid="{00000000-0005-0000-0000-00001E000000}"/>
    <cellStyle name="no dec" xfId="32" xr:uid="{00000000-0005-0000-0000-00001F000000}"/>
    <cellStyle name="no dec 2" xfId="33" xr:uid="{00000000-0005-0000-0000-000020000000}"/>
    <cellStyle name="Normal" xfId="0" builtinId="0"/>
    <cellStyle name="Normal - Style1" xfId="34" xr:uid="{00000000-0005-0000-0000-000022000000}"/>
    <cellStyle name="Normal 10" xfId="35" xr:uid="{00000000-0005-0000-0000-000023000000}"/>
    <cellStyle name="Normal 10 2" xfId="36" xr:uid="{00000000-0005-0000-0000-000024000000}"/>
    <cellStyle name="Normal 10 2 2" xfId="484" xr:uid="{00000000-0005-0000-0000-000025000000}"/>
    <cellStyle name="Normal 10 3" xfId="37" xr:uid="{00000000-0005-0000-0000-000026000000}"/>
    <cellStyle name="Normal 10 3 2" xfId="485" xr:uid="{00000000-0005-0000-0000-000027000000}"/>
    <cellStyle name="Normal 10 4" xfId="486" xr:uid="{00000000-0005-0000-0000-000028000000}"/>
    <cellStyle name="Normal 100 2" xfId="38" xr:uid="{00000000-0005-0000-0000-000029000000}"/>
    <cellStyle name="Normal 100 2 2" xfId="487" xr:uid="{00000000-0005-0000-0000-00002A000000}"/>
    <cellStyle name="Normal 101 2" xfId="39" xr:uid="{00000000-0005-0000-0000-00002B000000}"/>
    <cellStyle name="Normal 101 2 2" xfId="488" xr:uid="{00000000-0005-0000-0000-00002C000000}"/>
    <cellStyle name="Normal 102 2" xfId="40" xr:uid="{00000000-0005-0000-0000-00002D000000}"/>
    <cellStyle name="Normal 102 2 2" xfId="489" xr:uid="{00000000-0005-0000-0000-00002E000000}"/>
    <cellStyle name="Normal 103" xfId="41" xr:uid="{00000000-0005-0000-0000-00002F000000}"/>
    <cellStyle name="Normal 103 2" xfId="42" xr:uid="{00000000-0005-0000-0000-000030000000}"/>
    <cellStyle name="Normal 103 2 2" xfId="490" xr:uid="{00000000-0005-0000-0000-000031000000}"/>
    <cellStyle name="Normal 103 3" xfId="43" xr:uid="{00000000-0005-0000-0000-000032000000}"/>
    <cellStyle name="Normal 103 3 2" xfId="491" xr:uid="{00000000-0005-0000-0000-000033000000}"/>
    <cellStyle name="Normal 103 4" xfId="492" xr:uid="{00000000-0005-0000-0000-000034000000}"/>
    <cellStyle name="Normal 104" xfId="44" xr:uid="{00000000-0005-0000-0000-000035000000}"/>
    <cellStyle name="Normal 104 2" xfId="45" xr:uid="{00000000-0005-0000-0000-000036000000}"/>
    <cellStyle name="Normal 104 2 2" xfId="493" xr:uid="{00000000-0005-0000-0000-000037000000}"/>
    <cellStyle name="Normal 104 3" xfId="46" xr:uid="{00000000-0005-0000-0000-000038000000}"/>
    <cellStyle name="Normal 104 3 2" xfId="494" xr:uid="{00000000-0005-0000-0000-000039000000}"/>
    <cellStyle name="Normal 104 4" xfId="495" xr:uid="{00000000-0005-0000-0000-00003A000000}"/>
    <cellStyle name="Normal 105" xfId="47" xr:uid="{00000000-0005-0000-0000-00003B000000}"/>
    <cellStyle name="Normal 105 2" xfId="48" xr:uid="{00000000-0005-0000-0000-00003C000000}"/>
    <cellStyle name="Normal 105 2 2" xfId="496" xr:uid="{00000000-0005-0000-0000-00003D000000}"/>
    <cellStyle name="Normal 105 3" xfId="49" xr:uid="{00000000-0005-0000-0000-00003E000000}"/>
    <cellStyle name="Normal 105 3 2" xfId="497" xr:uid="{00000000-0005-0000-0000-00003F000000}"/>
    <cellStyle name="Normal 105 4" xfId="498" xr:uid="{00000000-0005-0000-0000-000040000000}"/>
    <cellStyle name="Normal 11" xfId="50" xr:uid="{00000000-0005-0000-0000-000041000000}"/>
    <cellStyle name="Normal 11 2" xfId="51" xr:uid="{00000000-0005-0000-0000-000042000000}"/>
    <cellStyle name="Normal 11 2 2" xfId="499" xr:uid="{00000000-0005-0000-0000-000043000000}"/>
    <cellStyle name="Normal 11 3" xfId="52" xr:uid="{00000000-0005-0000-0000-000044000000}"/>
    <cellStyle name="Normal 11 3 2" xfId="500" xr:uid="{00000000-0005-0000-0000-000045000000}"/>
    <cellStyle name="Normal 11 4" xfId="501" xr:uid="{00000000-0005-0000-0000-000046000000}"/>
    <cellStyle name="Normal 118" xfId="53" xr:uid="{00000000-0005-0000-0000-000047000000}"/>
    <cellStyle name="Normal 118 2" xfId="54" xr:uid="{00000000-0005-0000-0000-000048000000}"/>
    <cellStyle name="Normal 118 2 2" xfId="502" xr:uid="{00000000-0005-0000-0000-000049000000}"/>
    <cellStyle name="Normal 118 3" xfId="55" xr:uid="{00000000-0005-0000-0000-00004A000000}"/>
    <cellStyle name="Normal 118 3 2" xfId="503" xr:uid="{00000000-0005-0000-0000-00004B000000}"/>
    <cellStyle name="Normal 118 4" xfId="504" xr:uid="{00000000-0005-0000-0000-00004C000000}"/>
    <cellStyle name="Normal 12" xfId="56" xr:uid="{00000000-0005-0000-0000-00004D000000}"/>
    <cellStyle name="Normal 12 2" xfId="57" xr:uid="{00000000-0005-0000-0000-00004E000000}"/>
    <cellStyle name="Normal 12 2 2" xfId="505" xr:uid="{00000000-0005-0000-0000-00004F000000}"/>
    <cellStyle name="Normal 12 3" xfId="58" xr:uid="{00000000-0005-0000-0000-000050000000}"/>
    <cellStyle name="Normal 12 3 2" xfId="506" xr:uid="{00000000-0005-0000-0000-000051000000}"/>
    <cellStyle name="Normal 12 4" xfId="507" xr:uid="{00000000-0005-0000-0000-000052000000}"/>
    <cellStyle name="Normal 13" xfId="59" xr:uid="{00000000-0005-0000-0000-000053000000}"/>
    <cellStyle name="Normal 13 2" xfId="60" xr:uid="{00000000-0005-0000-0000-000054000000}"/>
    <cellStyle name="Normal 13 2 2" xfId="508" xr:uid="{00000000-0005-0000-0000-000055000000}"/>
    <cellStyle name="Normal 13 3" xfId="61" xr:uid="{00000000-0005-0000-0000-000056000000}"/>
    <cellStyle name="Normal 13 3 2" xfId="509" xr:uid="{00000000-0005-0000-0000-000057000000}"/>
    <cellStyle name="Normal 13 4" xfId="510" xr:uid="{00000000-0005-0000-0000-000058000000}"/>
    <cellStyle name="Normal 14" xfId="62" xr:uid="{00000000-0005-0000-0000-000059000000}"/>
    <cellStyle name="Normal 14 2" xfId="63" xr:uid="{00000000-0005-0000-0000-00005A000000}"/>
    <cellStyle name="Normal 14 2 2" xfId="511" xr:uid="{00000000-0005-0000-0000-00005B000000}"/>
    <cellStyle name="Normal 14 3" xfId="64" xr:uid="{00000000-0005-0000-0000-00005C000000}"/>
    <cellStyle name="Normal 14 3 2" xfId="512" xr:uid="{00000000-0005-0000-0000-00005D000000}"/>
    <cellStyle name="Normal 14 4" xfId="513" xr:uid="{00000000-0005-0000-0000-00005E000000}"/>
    <cellStyle name="Normal 141" xfId="65" xr:uid="{00000000-0005-0000-0000-00005F000000}"/>
    <cellStyle name="Normal 141 2" xfId="66" xr:uid="{00000000-0005-0000-0000-000060000000}"/>
    <cellStyle name="Normal 141 2 2" xfId="514" xr:uid="{00000000-0005-0000-0000-000061000000}"/>
    <cellStyle name="Normal 141 3" xfId="67" xr:uid="{00000000-0005-0000-0000-000062000000}"/>
    <cellStyle name="Normal 141 3 2" xfId="515" xr:uid="{00000000-0005-0000-0000-000063000000}"/>
    <cellStyle name="Normal 141 4" xfId="516" xr:uid="{00000000-0005-0000-0000-000064000000}"/>
    <cellStyle name="Normal 143 2" xfId="68" xr:uid="{00000000-0005-0000-0000-000065000000}"/>
    <cellStyle name="Normal 143 2 2" xfId="517" xr:uid="{00000000-0005-0000-0000-000066000000}"/>
    <cellStyle name="Normal 144 2" xfId="69" xr:uid="{00000000-0005-0000-0000-000067000000}"/>
    <cellStyle name="Normal 144 2 2" xfId="518" xr:uid="{00000000-0005-0000-0000-000068000000}"/>
    <cellStyle name="Normal 145" xfId="70" xr:uid="{00000000-0005-0000-0000-000069000000}"/>
    <cellStyle name="Normal 145 2" xfId="71" xr:uid="{00000000-0005-0000-0000-00006A000000}"/>
    <cellStyle name="Normal 145 2 2" xfId="519" xr:uid="{00000000-0005-0000-0000-00006B000000}"/>
    <cellStyle name="Normal 145 3" xfId="72" xr:uid="{00000000-0005-0000-0000-00006C000000}"/>
    <cellStyle name="Normal 145 3 2" xfId="520" xr:uid="{00000000-0005-0000-0000-00006D000000}"/>
    <cellStyle name="Normal 145 4" xfId="521" xr:uid="{00000000-0005-0000-0000-00006E000000}"/>
    <cellStyle name="Normal 146" xfId="73" xr:uid="{00000000-0005-0000-0000-00006F000000}"/>
    <cellStyle name="Normal 146 2" xfId="74" xr:uid="{00000000-0005-0000-0000-000070000000}"/>
    <cellStyle name="Normal 146 2 2" xfId="522" xr:uid="{00000000-0005-0000-0000-000071000000}"/>
    <cellStyle name="Normal 146 3" xfId="75" xr:uid="{00000000-0005-0000-0000-000072000000}"/>
    <cellStyle name="Normal 146 3 2" xfId="523" xr:uid="{00000000-0005-0000-0000-000073000000}"/>
    <cellStyle name="Normal 146 4" xfId="524" xr:uid="{00000000-0005-0000-0000-000074000000}"/>
    <cellStyle name="Normal 147 2" xfId="76" xr:uid="{00000000-0005-0000-0000-000075000000}"/>
    <cellStyle name="Normal 147 2 2" xfId="525" xr:uid="{00000000-0005-0000-0000-000076000000}"/>
    <cellStyle name="Normal 149" xfId="77" xr:uid="{00000000-0005-0000-0000-000077000000}"/>
    <cellStyle name="Normal 149 2" xfId="78" xr:uid="{00000000-0005-0000-0000-000078000000}"/>
    <cellStyle name="Normal 149 2 2" xfId="526" xr:uid="{00000000-0005-0000-0000-000079000000}"/>
    <cellStyle name="Normal 149 3" xfId="79" xr:uid="{00000000-0005-0000-0000-00007A000000}"/>
    <cellStyle name="Normal 149 3 2" xfId="527" xr:uid="{00000000-0005-0000-0000-00007B000000}"/>
    <cellStyle name="Normal 149 4" xfId="528" xr:uid="{00000000-0005-0000-0000-00007C000000}"/>
    <cellStyle name="Normal 15" xfId="80" xr:uid="{00000000-0005-0000-0000-00007D000000}"/>
    <cellStyle name="Normal 15 2" xfId="81" xr:uid="{00000000-0005-0000-0000-00007E000000}"/>
    <cellStyle name="Normal 15 2 2" xfId="529" xr:uid="{00000000-0005-0000-0000-00007F000000}"/>
    <cellStyle name="Normal 15 3" xfId="82" xr:uid="{00000000-0005-0000-0000-000080000000}"/>
    <cellStyle name="Normal 15 3 2" xfId="530" xr:uid="{00000000-0005-0000-0000-000081000000}"/>
    <cellStyle name="Normal 15 4" xfId="531" xr:uid="{00000000-0005-0000-0000-000082000000}"/>
    <cellStyle name="Normal 150" xfId="83" xr:uid="{00000000-0005-0000-0000-000083000000}"/>
    <cellStyle name="Normal 150 2" xfId="84" xr:uid="{00000000-0005-0000-0000-000084000000}"/>
    <cellStyle name="Normal 150 2 2" xfId="532" xr:uid="{00000000-0005-0000-0000-000085000000}"/>
    <cellStyle name="Normal 150 3" xfId="85" xr:uid="{00000000-0005-0000-0000-000086000000}"/>
    <cellStyle name="Normal 150 3 2" xfId="533" xr:uid="{00000000-0005-0000-0000-000087000000}"/>
    <cellStyle name="Normal 150 4" xfId="534" xr:uid="{00000000-0005-0000-0000-000088000000}"/>
    <cellStyle name="Normal 151" xfId="86" xr:uid="{00000000-0005-0000-0000-000089000000}"/>
    <cellStyle name="Normal 151 2" xfId="87" xr:uid="{00000000-0005-0000-0000-00008A000000}"/>
    <cellStyle name="Normal 151 2 2" xfId="535" xr:uid="{00000000-0005-0000-0000-00008B000000}"/>
    <cellStyle name="Normal 151 3" xfId="88" xr:uid="{00000000-0005-0000-0000-00008C000000}"/>
    <cellStyle name="Normal 151 3 2" xfId="536" xr:uid="{00000000-0005-0000-0000-00008D000000}"/>
    <cellStyle name="Normal 151 4" xfId="537" xr:uid="{00000000-0005-0000-0000-00008E000000}"/>
    <cellStyle name="Normal 152" xfId="89" xr:uid="{00000000-0005-0000-0000-00008F000000}"/>
    <cellStyle name="Normal 152 2" xfId="90" xr:uid="{00000000-0005-0000-0000-000090000000}"/>
    <cellStyle name="Normal 152 2 2" xfId="538" xr:uid="{00000000-0005-0000-0000-000091000000}"/>
    <cellStyle name="Normal 152 3" xfId="91" xr:uid="{00000000-0005-0000-0000-000092000000}"/>
    <cellStyle name="Normal 152 3 2" xfId="539" xr:uid="{00000000-0005-0000-0000-000093000000}"/>
    <cellStyle name="Normal 152 4" xfId="540" xr:uid="{00000000-0005-0000-0000-000094000000}"/>
    <cellStyle name="Normal 153" xfId="92" xr:uid="{00000000-0005-0000-0000-000095000000}"/>
    <cellStyle name="Normal 153 2" xfId="93" xr:uid="{00000000-0005-0000-0000-000096000000}"/>
    <cellStyle name="Normal 153 2 2" xfId="541" xr:uid="{00000000-0005-0000-0000-000097000000}"/>
    <cellStyle name="Normal 153 3" xfId="94" xr:uid="{00000000-0005-0000-0000-000098000000}"/>
    <cellStyle name="Normal 153 3 2" xfId="542" xr:uid="{00000000-0005-0000-0000-000099000000}"/>
    <cellStyle name="Normal 153 4" xfId="543" xr:uid="{00000000-0005-0000-0000-00009A000000}"/>
    <cellStyle name="Normal 154" xfId="95" xr:uid="{00000000-0005-0000-0000-00009B000000}"/>
    <cellStyle name="Normal 154 2" xfId="96" xr:uid="{00000000-0005-0000-0000-00009C000000}"/>
    <cellStyle name="Normal 16" xfId="97" xr:uid="{00000000-0005-0000-0000-00009D000000}"/>
    <cellStyle name="Normal 16 2" xfId="98" xr:uid="{00000000-0005-0000-0000-00009E000000}"/>
    <cellStyle name="Normal 16 2 2" xfId="544" xr:uid="{00000000-0005-0000-0000-00009F000000}"/>
    <cellStyle name="Normal 16 3" xfId="99" xr:uid="{00000000-0005-0000-0000-0000A0000000}"/>
    <cellStyle name="Normal 16 3 2" xfId="545" xr:uid="{00000000-0005-0000-0000-0000A1000000}"/>
    <cellStyle name="Normal 16 4" xfId="546" xr:uid="{00000000-0005-0000-0000-0000A2000000}"/>
    <cellStyle name="Normal 17" xfId="100" xr:uid="{00000000-0005-0000-0000-0000A3000000}"/>
    <cellStyle name="Normal 17 2" xfId="101" xr:uid="{00000000-0005-0000-0000-0000A4000000}"/>
    <cellStyle name="Normal 17 2 2" xfId="547" xr:uid="{00000000-0005-0000-0000-0000A5000000}"/>
    <cellStyle name="Normal 17 3" xfId="102" xr:uid="{00000000-0005-0000-0000-0000A6000000}"/>
    <cellStyle name="Normal 17 3 2" xfId="548" xr:uid="{00000000-0005-0000-0000-0000A7000000}"/>
    <cellStyle name="Normal 17 4" xfId="549" xr:uid="{00000000-0005-0000-0000-0000A8000000}"/>
    <cellStyle name="Normal 2" xfId="3" xr:uid="{00000000-0005-0000-0000-0000A9000000}"/>
    <cellStyle name="Normal 2 10" xfId="103" xr:uid="{00000000-0005-0000-0000-0000AA000000}"/>
    <cellStyle name="Normal 2 100" xfId="104" xr:uid="{00000000-0005-0000-0000-0000AB000000}"/>
    <cellStyle name="Normal 2 101" xfId="105" xr:uid="{00000000-0005-0000-0000-0000AC000000}"/>
    <cellStyle name="Normal 2 102" xfId="106" xr:uid="{00000000-0005-0000-0000-0000AD000000}"/>
    <cellStyle name="Normal 2 103" xfId="107" xr:uid="{00000000-0005-0000-0000-0000AE000000}"/>
    <cellStyle name="Normal 2 104" xfId="108" xr:uid="{00000000-0005-0000-0000-0000AF000000}"/>
    <cellStyle name="Normal 2 105" xfId="109" xr:uid="{00000000-0005-0000-0000-0000B0000000}"/>
    <cellStyle name="Normal 2 106" xfId="110" xr:uid="{00000000-0005-0000-0000-0000B1000000}"/>
    <cellStyle name="Normal 2 107" xfId="111" xr:uid="{00000000-0005-0000-0000-0000B2000000}"/>
    <cellStyle name="Normal 2 108" xfId="112" xr:uid="{00000000-0005-0000-0000-0000B3000000}"/>
    <cellStyle name="Normal 2 109" xfId="113" xr:uid="{00000000-0005-0000-0000-0000B4000000}"/>
    <cellStyle name="Normal 2 11" xfId="114" xr:uid="{00000000-0005-0000-0000-0000B5000000}"/>
    <cellStyle name="Normal 2 110" xfId="115" xr:uid="{00000000-0005-0000-0000-0000B6000000}"/>
    <cellStyle name="Normal 2 111" xfId="116" xr:uid="{00000000-0005-0000-0000-0000B7000000}"/>
    <cellStyle name="Normal 2 112" xfId="117" xr:uid="{00000000-0005-0000-0000-0000B8000000}"/>
    <cellStyle name="Normal 2 113" xfId="118" xr:uid="{00000000-0005-0000-0000-0000B9000000}"/>
    <cellStyle name="Normal 2 114" xfId="119" xr:uid="{00000000-0005-0000-0000-0000BA000000}"/>
    <cellStyle name="Normal 2 115" xfId="120" xr:uid="{00000000-0005-0000-0000-0000BB000000}"/>
    <cellStyle name="Normal 2 116" xfId="121" xr:uid="{00000000-0005-0000-0000-0000BC000000}"/>
    <cellStyle name="Normal 2 117" xfId="122" xr:uid="{00000000-0005-0000-0000-0000BD000000}"/>
    <cellStyle name="Normal 2 118" xfId="123" xr:uid="{00000000-0005-0000-0000-0000BE000000}"/>
    <cellStyle name="Normal 2 119" xfId="124" xr:uid="{00000000-0005-0000-0000-0000BF000000}"/>
    <cellStyle name="Normal 2 12" xfId="125" xr:uid="{00000000-0005-0000-0000-0000C0000000}"/>
    <cellStyle name="Normal 2 120" xfId="126" xr:uid="{00000000-0005-0000-0000-0000C1000000}"/>
    <cellStyle name="Normal 2 121" xfId="127" xr:uid="{00000000-0005-0000-0000-0000C2000000}"/>
    <cellStyle name="Normal 2 122" xfId="128" xr:uid="{00000000-0005-0000-0000-0000C3000000}"/>
    <cellStyle name="Normal 2 123" xfId="129" xr:uid="{00000000-0005-0000-0000-0000C4000000}"/>
    <cellStyle name="Normal 2 124" xfId="130" xr:uid="{00000000-0005-0000-0000-0000C5000000}"/>
    <cellStyle name="Normal 2 125" xfId="131" xr:uid="{00000000-0005-0000-0000-0000C6000000}"/>
    <cellStyle name="Normal 2 126" xfId="132" xr:uid="{00000000-0005-0000-0000-0000C7000000}"/>
    <cellStyle name="Normal 2 127" xfId="133" xr:uid="{00000000-0005-0000-0000-0000C8000000}"/>
    <cellStyle name="Normal 2 128" xfId="134" xr:uid="{00000000-0005-0000-0000-0000C9000000}"/>
    <cellStyle name="Normal 2 129" xfId="135" xr:uid="{00000000-0005-0000-0000-0000CA000000}"/>
    <cellStyle name="Normal 2 13" xfId="136" xr:uid="{00000000-0005-0000-0000-0000CB000000}"/>
    <cellStyle name="Normal 2 130" xfId="137" xr:uid="{00000000-0005-0000-0000-0000CC000000}"/>
    <cellStyle name="Normal 2 131" xfId="138" xr:uid="{00000000-0005-0000-0000-0000CD000000}"/>
    <cellStyle name="Normal 2 132" xfId="139" xr:uid="{00000000-0005-0000-0000-0000CE000000}"/>
    <cellStyle name="Normal 2 133" xfId="140" xr:uid="{00000000-0005-0000-0000-0000CF000000}"/>
    <cellStyle name="Normal 2 134" xfId="141" xr:uid="{00000000-0005-0000-0000-0000D0000000}"/>
    <cellStyle name="Normal 2 135" xfId="142" xr:uid="{00000000-0005-0000-0000-0000D1000000}"/>
    <cellStyle name="Normal 2 136" xfId="143" xr:uid="{00000000-0005-0000-0000-0000D2000000}"/>
    <cellStyle name="Normal 2 137" xfId="144" xr:uid="{00000000-0005-0000-0000-0000D3000000}"/>
    <cellStyle name="Normal 2 138" xfId="145" xr:uid="{00000000-0005-0000-0000-0000D4000000}"/>
    <cellStyle name="Normal 2 139" xfId="146" xr:uid="{00000000-0005-0000-0000-0000D5000000}"/>
    <cellStyle name="Normal 2 14" xfId="147" xr:uid="{00000000-0005-0000-0000-0000D6000000}"/>
    <cellStyle name="Normal 2 140" xfId="148" xr:uid="{00000000-0005-0000-0000-0000D7000000}"/>
    <cellStyle name="Normal 2 141" xfId="149" xr:uid="{00000000-0005-0000-0000-0000D8000000}"/>
    <cellStyle name="Normal 2 142" xfId="150" xr:uid="{00000000-0005-0000-0000-0000D9000000}"/>
    <cellStyle name="Normal 2 143" xfId="151" xr:uid="{00000000-0005-0000-0000-0000DA000000}"/>
    <cellStyle name="Normal 2 144" xfId="152" xr:uid="{00000000-0005-0000-0000-0000DB000000}"/>
    <cellStyle name="Normal 2 145" xfId="153" xr:uid="{00000000-0005-0000-0000-0000DC000000}"/>
    <cellStyle name="Normal 2 146" xfId="154" xr:uid="{00000000-0005-0000-0000-0000DD000000}"/>
    <cellStyle name="Normal 2 147" xfId="155" xr:uid="{00000000-0005-0000-0000-0000DE000000}"/>
    <cellStyle name="Normal 2 148" xfId="156" xr:uid="{00000000-0005-0000-0000-0000DF000000}"/>
    <cellStyle name="Normal 2 149" xfId="157" xr:uid="{00000000-0005-0000-0000-0000E0000000}"/>
    <cellStyle name="Normal 2 15" xfId="158" xr:uid="{00000000-0005-0000-0000-0000E1000000}"/>
    <cellStyle name="Normal 2 150" xfId="159" xr:uid="{00000000-0005-0000-0000-0000E2000000}"/>
    <cellStyle name="Normal 2 151" xfId="160" xr:uid="{00000000-0005-0000-0000-0000E3000000}"/>
    <cellStyle name="Normal 2 152" xfId="161" xr:uid="{00000000-0005-0000-0000-0000E4000000}"/>
    <cellStyle name="Normal 2 16" xfId="162" xr:uid="{00000000-0005-0000-0000-0000E5000000}"/>
    <cellStyle name="Normal 2 17" xfId="163" xr:uid="{00000000-0005-0000-0000-0000E6000000}"/>
    <cellStyle name="Normal 2 18" xfId="164" xr:uid="{00000000-0005-0000-0000-0000E7000000}"/>
    <cellStyle name="Normal 2 19" xfId="165" xr:uid="{00000000-0005-0000-0000-0000E8000000}"/>
    <cellStyle name="Normal 2 2" xfId="166" xr:uid="{00000000-0005-0000-0000-0000E9000000}"/>
    <cellStyle name="Normal 2 20" xfId="167" xr:uid="{00000000-0005-0000-0000-0000EA000000}"/>
    <cellStyle name="Normal 2 21" xfId="168" xr:uid="{00000000-0005-0000-0000-0000EB000000}"/>
    <cellStyle name="Normal 2 22" xfId="169" xr:uid="{00000000-0005-0000-0000-0000EC000000}"/>
    <cellStyle name="Normal 2 23" xfId="170" xr:uid="{00000000-0005-0000-0000-0000ED000000}"/>
    <cellStyle name="Normal 2 24" xfId="171" xr:uid="{00000000-0005-0000-0000-0000EE000000}"/>
    <cellStyle name="Normal 2 25" xfId="172" xr:uid="{00000000-0005-0000-0000-0000EF000000}"/>
    <cellStyle name="Normal 2 26" xfId="173" xr:uid="{00000000-0005-0000-0000-0000F0000000}"/>
    <cellStyle name="Normal 2 27" xfId="174" xr:uid="{00000000-0005-0000-0000-0000F1000000}"/>
    <cellStyle name="Normal 2 28" xfId="175" xr:uid="{00000000-0005-0000-0000-0000F2000000}"/>
    <cellStyle name="Normal 2 29" xfId="176" xr:uid="{00000000-0005-0000-0000-0000F3000000}"/>
    <cellStyle name="Normal 2 3" xfId="177" xr:uid="{00000000-0005-0000-0000-0000F4000000}"/>
    <cellStyle name="Normal 2 30" xfId="178" xr:uid="{00000000-0005-0000-0000-0000F5000000}"/>
    <cellStyle name="Normal 2 31" xfId="179" xr:uid="{00000000-0005-0000-0000-0000F6000000}"/>
    <cellStyle name="Normal 2 32" xfId="180" xr:uid="{00000000-0005-0000-0000-0000F7000000}"/>
    <cellStyle name="Normal 2 33" xfId="181" xr:uid="{00000000-0005-0000-0000-0000F8000000}"/>
    <cellStyle name="Normal 2 34" xfId="182" xr:uid="{00000000-0005-0000-0000-0000F9000000}"/>
    <cellStyle name="Normal 2 35" xfId="183" xr:uid="{00000000-0005-0000-0000-0000FA000000}"/>
    <cellStyle name="Normal 2 36" xfId="184" xr:uid="{00000000-0005-0000-0000-0000FB000000}"/>
    <cellStyle name="Normal 2 37" xfId="185" xr:uid="{00000000-0005-0000-0000-0000FC000000}"/>
    <cellStyle name="Normal 2 38" xfId="186" xr:uid="{00000000-0005-0000-0000-0000FD000000}"/>
    <cellStyle name="Normal 2 39" xfId="187" xr:uid="{00000000-0005-0000-0000-0000FE000000}"/>
    <cellStyle name="Normal 2 4" xfId="188" xr:uid="{00000000-0005-0000-0000-0000FF000000}"/>
    <cellStyle name="Normal 2 40" xfId="189" xr:uid="{00000000-0005-0000-0000-000000010000}"/>
    <cellStyle name="Normal 2 41" xfId="190" xr:uid="{00000000-0005-0000-0000-000001010000}"/>
    <cellStyle name="Normal 2 42" xfId="191" xr:uid="{00000000-0005-0000-0000-000002010000}"/>
    <cellStyle name="Normal 2 43" xfId="192" xr:uid="{00000000-0005-0000-0000-000003010000}"/>
    <cellStyle name="Normal 2 44" xfId="193" xr:uid="{00000000-0005-0000-0000-000004010000}"/>
    <cellStyle name="Normal 2 45" xfId="194" xr:uid="{00000000-0005-0000-0000-000005010000}"/>
    <cellStyle name="Normal 2 46" xfId="195" xr:uid="{00000000-0005-0000-0000-000006010000}"/>
    <cellStyle name="Normal 2 47" xfId="196" xr:uid="{00000000-0005-0000-0000-000007010000}"/>
    <cellStyle name="Normal 2 48" xfId="197" xr:uid="{00000000-0005-0000-0000-000008010000}"/>
    <cellStyle name="Normal 2 49" xfId="198" xr:uid="{00000000-0005-0000-0000-000009010000}"/>
    <cellStyle name="Normal 2 5" xfId="199" xr:uid="{00000000-0005-0000-0000-00000A010000}"/>
    <cellStyle name="Normal 2 50" xfId="200" xr:uid="{00000000-0005-0000-0000-00000B010000}"/>
    <cellStyle name="Normal 2 51" xfId="201" xr:uid="{00000000-0005-0000-0000-00000C010000}"/>
    <cellStyle name="Normal 2 52" xfId="202" xr:uid="{00000000-0005-0000-0000-00000D010000}"/>
    <cellStyle name="Normal 2 53" xfId="203" xr:uid="{00000000-0005-0000-0000-00000E010000}"/>
    <cellStyle name="Normal 2 54" xfId="204" xr:uid="{00000000-0005-0000-0000-00000F010000}"/>
    <cellStyle name="Normal 2 55" xfId="205" xr:uid="{00000000-0005-0000-0000-000010010000}"/>
    <cellStyle name="Normal 2 56" xfId="206" xr:uid="{00000000-0005-0000-0000-000011010000}"/>
    <cellStyle name="Normal 2 57" xfId="207" xr:uid="{00000000-0005-0000-0000-000012010000}"/>
    <cellStyle name="Normal 2 58" xfId="208" xr:uid="{00000000-0005-0000-0000-000013010000}"/>
    <cellStyle name="Normal 2 59" xfId="209" xr:uid="{00000000-0005-0000-0000-000014010000}"/>
    <cellStyle name="Normal 2 6" xfId="210" xr:uid="{00000000-0005-0000-0000-000015010000}"/>
    <cellStyle name="Normal 2 60" xfId="211" xr:uid="{00000000-0005-0000-0000-000016010000}"/>
    <cellStyle name="Normal 2 61" xfId="212" xr:uid="{00000000-0005-0000-0000-000017010000}"/>
    <cellStyle name="Normal 2 62" xfId="213" xr:uid="{00000000-0005-0000-0000-000018010000}"/>
    <cellStyle name="Normal 2 63" xfId="214" xr:uid="{00000000-0005-0000-0000-000019010000}"/>
    <cellStyle name="Normal 2 64" xfId="215" xr:uid="{00000000-0005-0000-0000-00001A010000}"/>
    <cellStyle name="Normal 2 65" xfId="216" xr:uid="{00000000-0005-0000-0000-00001B010000}"/>
    <cellStyle name="Normal 2 66" xfId="217" xr:uid="{00000000-0005-0000-0000-00001C010000}"/>
    <cellStyle name="Normal 2 67" xfId="218" xr:uid="{00000000-0005-0000-0000-00001D010000}"/>
    <cellStyle name="Normal 2 68" xfId="219" xr:uid="{00000000-0005-0000-0000-00001E010000}"/>
    <cellStyle name="Normal 2 69" xfId="220" xr:uid="{00000000-0005-0000-0000-00001F010000}"/>
    <cellStyle name="Normal 2 7" xfId="221" xr:uid="{00000000-0005-0000-0000-000020010000}"/>
    <cellStyle name="Normal 2 70" xfId="222" xr:uid="{00000000-0005-0000-0000-000021010000}"/>
    <cellStyle name="Normal 2 71" xfId="223" xr:uid="{00000000-0005-0000-0000-000022010000}"/>
    <cellStyle name="Normal 2 72" xfId="224" xr:uid="{00000000-0005-0000-0000-000023010000}"/>
    <cellStyle name="Normal 2 73" xfId="225" xr:uid="{00000000-0005-0000-0000-000024010000}"/>
    <cellStyle name="Normal 2 74" xfId="226" xr:uid="{00000000-0005-0000-0000-000025010000}"/>
    <cellStyle name="Normal 2 75" xfId="227" xr:uid="{00000000-0005-0000-0000-000026010000}"/>
    <cellStyle name="Normal 2 76" xfId="228" xr:uid="{00000000-0005-0000-0000-000027010000}"/>
    <cellStyle name="Normal 2 77" xfId="229" xr:uid="{00000000-0005-0000-0000-000028010000}"/>
    <cellStyle name="Normal 2 78" xfId="230" xr:uid="{00000000-0005-0000-0000-000029010000}"/>
    <cellStyle name="Normal 2 79" xfId="231" xr:uid="{00000000-0005-0000-0000-00002A010000}"/>
    <cellStyle name="Normal 2 8" xfId="232" xr:uid="{00000000-0005-0000-0000-00002B010000}"/>
    <cellStyle name="Normal 2 80" xfId="233" xr:uid="{00000000-0005-0000-0000-00002C010000}"/>
    <cellStyle name="Normal 2 81" xfId="234" xr:uid="{00000000-0005-0000-0000-00002D010000}"/>
    <cellStyle name="Normal 2 82" xfId="235" xr:uid="{00000000-0005-0000-0000-00002E010000}"/>
    <cellStyle name="Normal 2 83" xfId="236" xr:uid="{00000000-0005-0000-0000-00002F010000}"/>
    <cellStyle name="Normal 2 84" xfId="237" xr:uid="{00000000-0005-0000-0000-000030010000}"/>
    <cellStyle name="Normal 2 85" xfId="238" xr:uid="{00000000-0005-0000-0000-000031010000}"/>
    <cellStyle name="Normal 2 86" xfId="239" xr:uid="{00000000-0005-0000-0000-000032010000}"/>
    <cellStyle name="Normal 2 87" xfId="240" xr:uid="{00000000-0005-0000-0000-000033010000}"/>
    <cellStyle name="Normal 2 88" xfId="241" xr:uid="{00000000-0005-0000-0000-000034010000}"/>
    <cellStyle name="Normal 2 89" xfId="242" xr:uid="{00000000-0005-0000-0000-000035010000}"/>
    <cellStyle name="Normal 2 9" xfId="243" xr:uid="{00000000-0005-0000-0000-000036010000}"/>
    <cellStyle name="Normal 2 90" xfId="244" xr:uid="{00000000-0005-0000-0000-000037010000}"/>
    <cellStyle name="Normal 2 91" xfId="245" xr:uid="{00000000-0005-0000-0000-000038010000}"/>
    <cellStyle name="Normal 2 92" xfId="246" xr:uid="{00000000-0005-0000-0000-000039010000}"/>
    <cellStyle name="Normal 2 93" xfId="247" xr:uid="{00000000-0005-0000-0000-00003A010000}"/>
    <cellStyle name="Normal 2 94" xfId="248" xr:uid="{00000000-0005-0000-0000-00003B010000}"/>
    <cellStyle name="Normal 2 95" xfId="249" xr:uid="{00000000-0005-0000-0000-00003C010000}"/>
    <cellStyle name="Normal 2 96" xfId="250" xr:uid="{00000000-0005-0000-0000-00003D010000}"/>
    <cellStyle name="Normal 2 97" xfId="251" xr:uid="{00000000-0005-0000-0000-00003E010000}"/>
    <cellStyle name="Normal 2 98" xfId="252" xr:uid="{00000000-0005-0000-0000-00003F010000}"/>
    <cellStyle name="Normal 2 99" xfId="253" xr:uid="{00000000-0005-0000-0000-000040010000}"/>
    <cellStyle name="Normal 22" xfId="254" xr:uid="{00000000-0005-0000-0000-000041010000}"/>
    <cellStyle name="Normal 22 2" xfId="255" xr:uid="{00000000-0005-0000-0000-000042010000}"/>
    <cellStyle name="Normal 22 2 2" xfId="550" xr:uid="{00000000-0005-0000-0000-000043010000}"/>
    <cellStyle name="Normal 22 3" xfId="256" xr:uid="{00000000-0005-0000-0000-000044010000}"/>
    <cellStyle name="Normal 22 3 2" xfId="551" xr:uid="{00000000-0005-0000-0000-000045010000}"/>
    <cellStyle name="Normal 22 4" xfId="552" xr:uid="{00000000-0005-0000-0000-000046010000}"/>
    <cellStyle name="Normal 23" xfId="257" xr:uid="{00000000-0005-0000-0000-000047010000}"/>
    <cellStyle name="Normal 23 2" xfId="258" xr:uid="{00000000-0005-0000-0000-000048010000}"/>
    <cellStyle name="Normal 23 2 2" xfId="553" xr:uid="{00000000-0005-0000-0000-000049010000}"/>
    <cellStyle name="Normal 23 3" xfId="259" xr:uid="{00000000-0005-0000-0000-00004A010000}"/>
    <cellStyle name="Normal 23 3 2" xfId="554" xr:uid="{00000000-0005-0000-0000-00004B010000}"/>
    <cellStyle name="Normal 23 4" xfId="555" xr:uid="{00000000-0005-0000-0000-00004C010000}"/>
    <cellStyle name="Normal 24" xfId="260" xr:uid="{00000000-0005-0000-0000-00004D010000}"/>
    <cellStyle name="Normal 24 2" xfId="261" xr:uid="{00000000-0005-0000-0000-00004E010000}"/>
    <cellStyle name="Normal 24 2 2" xfId="556" xr:uid="{00000000-0005-0000-0000-00004F010000}"/>
    <cellStyle name="Normal 24 3" xfId="262" xr:uid="{00000000-0005-0000-0000-000050010000}"/>
    <cellStyle name="Normal 24 3 2" xfId="557" xr:uid="{00000000-0005-0000-0000-000051010000}"/>
    <cellStyle name="Normal 24 4" xfId="558" xr:uid="{00000000-0005-0000-0000-000052010000}"/>
    <cellStyle name="Normal 25" xfId="263" xr:uid="{00000000-0005-0000-0000-000053010000}"/>
    <cellStyle name="Normal 25 2" xfId="264" xr:uid="{00000000-0005-0000-0000-000054010000}"/>
    <cellStyle name="Normal 25 2 2" xfId="559" xr:uid="{00000000-0005-0000-0000-000055010000}"/>
    <cellStyle name="Normal 25 3" xfId="265" xr:uid="{00000000-0005-0000-0000-000056010000}"/>
    <cellStyle name="Normal 25 3 2" xfId="560" xr:uid="{00000000-0005-0000-0000-000057010000}"/>
    <cellStyle name="Normal 25 4" xfId="561" xr:uid="{00000000-0005-0000-0000-000058010000}"/>
    <cellStyle name="Normal 26" xfId="266" xr:uid="{00000000-0005-0000-0000-000059010000}"/>
    <cellStyle name="Normal 26 2" xfId="267" xr:uid="{00000000-0005-0000-0000-00005A010000}"/>
    <cellStyle name="Normal 26 2 2" xfId="562" xr:uid="{00000000-0005-0000-0000-00005B010000}"/>
    <cellStyle name="Normal 26 3" xfId="268" xr:uid="{00000000-0005-0000-0000-00005C010000}"/>
    <cellStyle name="Normal 26 3 2" xfId="563" xr:uid="{00000000-0005-0000-0000-00005D010000}"/>
    <cellStyle name="Normal 26 4" xfId="564" xr:uid="{00000000-0005-0000-0000-00005E010000}"/>
    <cellStyle name="Normal 28" xfId="269" xr:uid="{00000000-0005-0000-0000-00005F010000}"/>
    <cellStyle name="Normal 28 2" xfId="270" xr:uid="{00000000-0005-0000-0000-000060010000}"/>
    <cellStyle name="Normal 28 2 2" xfId="565" xr:uid="{00000000-0005-0000-0000-000061010000}"/>
    <cellStyle name="Normal 28 3" xfId="271" xr:uid="{00000000-0005-0000-0000-000062010000}"/>
    <cellStyle name="Normal 28 3 2" xfId="566" xr:uid="{00000000-0005-0000-0000-000063010000}"/>
    <cellStyle name="Normal 28 4" xfId="567" xr:uid="{00000000-0005-0000-0000-000064010000}"/>
    <cellStyle name="Normal 3" xfId="272" xr:uid="{00000000-0005-0000-0000-000065010000}"/>
    <cellStyle name="Normal 3 10" xfId="273" xr:uid="{00000000-0005-0000-0000-000066010000}"/>
    <cellStyle name="Normal 3 100" xfId="274" xr:uid="{00000000-0005-0000-0000-000067010000}"/>
    <cellStyle name="Normal 3 101" xfId="275" xr:uid="{00000000-0005-0000-0000-000068010000}"/>
    <cellStyle name="Normal 3 102" xfId="276" xr:uid="{00000000-0005-0000-0000-000069010000}"/>
    <cellStyle name="Normal 3 103" xfId="277" xr:uid="{00000000-0005-0000-0000-00006A010000}"/>
    <cellStyle name="Normal 3 104" xfId="278" xr:uid="{00000000-0005-0000-0000-00006B010000}"/>
    <cellStyle name="Normal 3 105" xfId="279" xr:uid="{00000000-0005-0000-0000-00006C010000}"/>
    <cellStyle name="Normal 3 106" xfId="280" xr:uid="{00000000-0005-0000-0000-00006D010000}"/>
    <cellStyle name="Normal 3 107" xfId="281" xr:uid="{00000000-0005-0000-0000-00006E010000}"/>
    <cellStyle name="Normal 3 108" xfId="282" xr:uid="{00000000-0005-0000-0000-00006F010000}"/>
    <cellStyle name="Normal 3 109" xfId="283" xr:uid="{00000000-0005-0000-0000-000070010000}"/>
    <cellStyle name="Normal 3 11" xfId="284" xr:uid="{00000000-0005-0000-0000-000071010000}"/>
    <cellStyle name="Normal 3 110" xfId="285" xr:uid="{00000000-0005-0000-0000-000072010000}"/>
    <cellStyle name="Normal 3 111" xfId="286" xr:uid="{00000000-0005-0000-0000-000073010000}"/>
    <cellStyle name="Normal 3 112" xfId="287" xr:uid="{00000000-0005-0000-0000-000074010000}"/>
    <cellStyle name="Normal 3 113" xfId="288" xr:uid="{00000000-0005-0000-0000-000075010000}"/>
    <cellStyle name="Normal 3 114" xfId="289" xr:uid="{00000000-0005-0000-0000-000076010000}"/>
    <cellStyle name="Normal 3 115" xfId="290" xr:uid="{00000000-0005-0000-0000-000077010000}"/>
    <cellStyle name="Normal 3 116" xfId="291" xr:uid="{00000000-0005-0000-0000-000078010000}"/>
    <cellStyle name="Normal 3 117" xfId="292" xr:uid="{00000000-0005-0000-0000-000079010000}"/>
    <cellStyle name="Normal 3 118" xfId="293" xr:uid="{00000000-0005-0000-0000-00007A010000}"/>
    <cellStyle name="Normal 3 119" xfId="294" xr:uid="{00000000-0005-0000-0000-00007B010000}"/>
    <cellStyle name="Normal 3 12" xfId="295" xr:uid="{00000000-0005-0000-0000-00007C010000}"/>
    <cellStyle name="Normal 3 120" xfId="296" xr:uid="{00000000-0005-0000-0000-00007D010000}"/>
    <cellStyle name="Normal 3 121" xfId="297" xr:uid="{00000000-0005-0000-0000-00007E010000}"/>
    <cellStyle name="Normal 3 122" xfId="298" xr:uid="{00000000-0005-0000-0000-00007F010000}"/>
    <cellStyle name="Normal 3 123" xfId="299" xr:uid="{00000000-0005-0000-0000-000080010000}"/>
    <cellStyle name="Normal 3 124" xfId="300" xr:uid="{00000000-0005-0000-0000-000081010000}"/>
    <cellStyle name="Normal 3 125" xfId="301" xr:uid="{00000000-0005-0000-0000-000082010000}"/>
    <cellStyle name="Normal 3 126" xfId="302" xr:uid="{00000000-0005-0000-0000-000083010000}"/>
    <cellStyle name="Normal 3 127" xfId="303" xr:uid="{00000000-0005-0000-0000-000084010000}"/>
    <cellStyle name="Normal 3 128" xfId="304" xr:uid="{00000000-0005-0000-0000-000085010000}"/>
    <cellStyle name="Normal 3 129" xfId="305" xr:uid="{00000000-0005-0000-0000-000086010000}"/>
    <cellStyle name="Normal 3 13" xfId="306" xr:uid="{00000000-0005-0000-0000-000087010000}"/>
    <cellStyle name="Normal 3 130" xfId="307" xr:uid="{00000000-0005-0000-0000-000088010000}"/>
    <cellStyle name="Normal 3 131" xfId="308" xr:uid="{00000000-0005-0000-0000-000089010000}"/>
    <cellStyle name="Normal 3 132" xfId="309" xr:uid="{00000000-0005-0000-0000-00008A010000}"/>
    <cellStyle name="Normal 3 133" xfId="310" xr:uid="{00000000-0005-0000-0000-00008B010000}"/>
    <cellStyle name="Normal 3 134" xfId="311" xr:uid="{00000000-0005-0000-0000-00008C010000}"/>
    <cellStyle name="Normal 3 135" xfId="312" xr:uid="{00000000-0005-0000-0000-00008D010000}"/>
    <cellStyle name="Normal 3 136" xfId="313" xr:uid="{00000000-0005-0000-0000-00008E010000}"/>
    <cellStyle name="Normal 3 137" xfId="314" xr:uid="{00000000-0005-0000-0000-00008F010000}"/>
    <cellStyle name="Normal 3 138" xfId="315" xr:uid="{00000000-0005-0000-0000-000090010000}"/>
    <cellStyle name="Normal 3 139" xfId="316" xr:uid="{00000000-0005-0000-0000-000091010000}"/>
    <cellStyle name="Normal 3 14" xfId="317" xr:uid="{00000000-0005-0000-0000-000092010000}"/>
    <cellStyle name="Normal 3 140" xfId="318" xr:uid="{00000000-0005-0000-0000-000093010000}"/>
    <cellStyle name="Normal 3 141" xfId="319" xr:uid="{00000000-0005-0000-0000-000094010000}"/>
    <cellStyle name="Normal 3 142" xfId="320" xr:uid="{00000000-0005-0000-0000-000095010000}"/>
    <cellStyle name="Normal 3 143" xfId="321" xr:uid="{00000000-0005-0000-0000-000096010000}"/>
    <cellStyle name="Normal 3 144" xfId="322" xr:uid="{00000000-0005-0000-0000-000097010000}"/>
    <cellStyle name="Normal 3 145" xfId="323" xr:uid="{00000000-0005-0000-0000-000098010000}"/>
    <cellStyle name="Normal 3 146" xfId="324" xr:uid="{00000000-0005-0000-0000-000099010000}"/>
    <cellStyle name="Normal 3 147" xfId="325" xr:uid="{00000000-0005-0000-0000-00009A010000}"/>
    <cellStyle name="Normal 3 148" xfId="326" xr:uid="{00000000-0005-0000-0000-00009B010000}"/>
    <cellStyle name="Normal 3 149" xfId="327" xr:uid="{00000000-0005-0000-0000-00009C010000}"/>
    <cellStyle name="Normal 3 15" xfId="328" xr:uid="{00000000-0005-0000-0000-00009D010000}"/>
    <cellStyle name="Normal 3 150" xfId="329" xr:uid="{00000000-0005-0000-0000-00009E010000}"/>
    <cellStyle name="Normal 3 151" xfId="330" xr:uid="{00000000-0005-0000-0000-00009F010000}"/>
    <cellStyle name="Normal 3 152" xfId="331" xr:uid="{00000000-0005-0000-0000-0000A0010000}"/>
    <cellStyle name="Normal 3 153" xfId="332" xr:uid="{00000000-0005-0000-0000-0000A1010000}"/>
    <cellStyle name="Normal 3 153 2" xfId="568" xr:uid="{00000000-0005-0000-0000-0000A2010000}"/>
    <cellStyle name="Normal 3 154" xfId="333" xr:uid="{00000000-0005-0000-0000-0000A3010000}"/>
    <cellStyle name="Normal 3 154 2" xfId="569" xr:uid="{00000000-0005-0000-0000-0000A4010000}"/>
    <cellStyle name="Normal 3 155" xfId="570" xr:uid="{00000000-0005-0000-0000-0000A5010000}"/>
    <cellStyle name="Normal 3 16" xfId="334" xr:uid="{00000000-0005-0000-0000-0000A6010000}"/>
    <cellStyle name="Normal 3 17" xfId="335" xr:uid="{00000000-0005-0000-0000-0000A7010000}"/>
    <cellStyle name="Normal 3 18" xfId="336" xr:uid="{00000000-0005-0000-0000-0000A8010000}"/>
    <cellStyle name="Normal 3 19" xfId="337" xr:uid="{00000000-0005-0000-0000-0000A9010000}"/>
    <cellStyle name="Normal 3 2" xfId="338" xr:uid="{00000000-0005-0000-0000-0000AA010000}"/>
    <cellStyle name="Normal 3 20" xfId="339" xr:uid="{00000000-0005-0000-0000-0000AB010000}"/>
    <cellStyle name="Normal 3 21" xfId="340" xr:uid="{00000000-0005-0000-0000-0000AC010000}"/>
    <cellStyle name="Normal 3 22" xfId="341" xr:uid="{00000000-0005-0000-0000-0000AD010000}"/>
    <cellStyle name="Normal 3 23" xfId="342" xr:uid="{00000000-0005-0000-0000-0000AE010000}"/>
    <cellStyle name="Normal 3 24" xfId="343" xr:uid="{00000000-0005-0000-0000-0000AF010000}"/>
    <cellStyle name="Normal 3 25" xfId="344" xr:uid="{00000000-0005-0000-0000-0000B0010000}"/>
    <cellStyle name="Normal 3 26" xfId="345" xr:uid="{00000000-0005-0000-0000-0000B1010000}"/>
    <cellStyle name="Normal 3 27" xfId="346" xr:uid="{00000000-0005-0000-0000-0000B2010000}"/>
    <cellStyle name="Normal 3 28" xfId="347" xr:uid="{00000000-0005-0000-0000-0000B3010000}"/>
    <cellStyle name="Normal 3 29" xfId="348" xr:uid="{00000000-0005-0000-0000-0000B4010000}"/>
    <cellStyle name="Normal 3 3" xfId="349" xr:uid="{00000000-0005-0000-0000-0000B5010000}"/>
    <cellStyle name="Normal 3 30" xfId="350" xr:uid="{00000000-0005-0000-0000-0000B6010000}"/>
    <cellStyle name="Normal 3 31" xfId="351" xr:uid="{00000000-0005-0000-0000-0000B7010000}"/>
    <cellStyle name="Normal 3 32" xfId="352" xr:uid="{00000000-0005-0000-0000-0000B8010000}"/>
    <cellStyle name="Normal 3 33" xfId="353" xr:uid="{00000000-0005-0000-0000-0000B9010000}"/>
    <cellStyle name="Normal 3 34" xfId="354" xr:uid="{00000000-0005-0000-0000-0000BA010000}"/>
    <cellStyle name="Normal 3 35" xfId="355" xr:uid="{00000000-0005-0000-0000-0000BB010000}"/>
    <cellStyle name="Normal 3 36" xfId="356" xr:uid="{00000000-0005-0000-0000-0000BC010000}"/>
    <cellStyle name="Normal 3 37" xfId="357" xr:uid="{00000000-0005-0000-0000-0000BD010000}"/>
    <cellStyle name="Normal 3 38" xfId="358" xr:uid="{00000000-0005-0000-0000-0000BE010000}"/>
    <cellStyle name="Normal 3 39" xfId="359" xr:uid="{00000000-0005-0000-0000-0000BF010000}"/>
    <cellStyle name="Normal 3 4" xfId="360" xr:uid="{00000000-0005-0000-0000-0000C0010000}"/>
    <cellStyle name="Normal 3 40" xfId="361" xr:uid="{00000000-0005-0000-0000-0000C1010000}"/>
    <cellStyle name="Normal 3 41" xfId="362" xr:uid="{00000000-0005-0000-0000-0000C2010000}"/>
    <cellStyle name="Normal 3 42" xfId="363" xr:uid="{00000000-0005-0000-0000-0000C3010000}"/>
    <cellStyle name="Normal 3 43" xfId="364" xr:uid="{00000000-0005-0000-0000-0000C4010000}"/>
    <cellStyle name="Normal 3 44" xfId="365" xr:uid="{00000000-0005-0000-0000-0000C5010000}"/>
    <cellStyle name="Normal 3 45" xfId="366" xr:uid="{00000000-0005-0000-0000-0000C6010000}"/>
    <cellStyle name="Normal 3 46" xfId="367" xr:uid="{00000000-0005-0000-0000-0000C7010000}"/>
    <cellStyle name="Normal 3 47" xfId="368" xr:uid="{00000000-0005-0000-0000-0000C8010000}"/>
    <cellStyle name="Normal 3 48" xfId="369" xr:uid="{00000000-0005-0000-0000-0000C9010000}"/>
    <cellStyle name="Normal 3 49" xfId="370" xr:uid="{00000000-0005-0000-0000-0000CA010000}"/>
    <cellStyle name="Normal 3 5" xfId="371" xr:uid="{00000000-0005-0000-0000-0000CB010000}"/>
    <cellStyle name="Normal 3 50" xfId="372" xr:uid="{00000000-0005-0000-0000-0000CC010000}"/>
    <cellStyle name="Normal 3 51" xfId="373" xr:uid="{00000000-0005-0000-0000-0000CD010000}"/>
    <cellStyle name="Normal 3 52" xfId="374" xr:uid="{00000000-0005-0000-0000-0000CE010000}"/>
    <cellStyle name="Normal 3 53" xfId="375" xr:uid="{00000000-0005-0000-0000-0000CF010000}"/>
    <cellStyle name="Normal 3 54" xfId="376" xr:uid="{00000000-0005-0000-0000-0000D0010000}"/>
    <cellStyle name="Normal 3 55" xfId="377" xr:uid="{00000000-0005-0000-0000-0000D1010000}"/>
    <cellStyle name="Normal 3 56" xfId="378" xr:uid="{00000000-0005-0000-0000-0000D2010000}"/>
    <cellStyle name="Normal 3 57" xfId="379" xr:uid="{00000000-0005-0000-0000-0000D3010000}"/>
    <cellStyle name="Normal 3 58" xfId="380" xr:uid="{00000000-0005-0000-0000-0000D4010000}"/>
    <cellStyle name="Normal 3 59" xfId="381" xr:uid="{00000000-0005-0000-0000-0000D5010000}"/>
    <cellStyle name="Normal 3 6" xfId="382" xr:uid="{00000000-0005-0000-0000-0000D6010000}"/>
    <cellStyle name="Normal 3 60" xfId="383" xr:uid="{00000000-0005-0000-0000-0000D7010000}"/>
    <cellStyle name="Normal 3 61" xfId="384" xr:uid="{00000000-0005-0000-0000-0000D8010000}"/>
    <cellStyle name="Normal 3 62" xfId="385" xr:uid="{00000000-0005-0000-0000-0000D9010000}"/>
    <cellStyle name="Normal 3 63" xfId="386" xr:uid="{00000000-0005-0000-0000-0000DA010000}"/>
    <cellStyle name="Normal 3 64" xfId="387" xr:uid="{00000000-0005-0000-0000-0000DB010000}"/>
    <cellStyle name="Normal 3 65" xfId="388" xr:uid="{00000000-0005-0000-0000-0000DC010000}"/>
    <cellStyle name="Normal 3 66" xfId="389" xr:uid="{00000000-0005-0000-0000-0000DD010000}"/>
    <cellStyle name="Normal 3 67" xfId="390" xr:uid="{00000000-0005-0000-0000-0000DE010000}"/>
    <cellStyle name="Normal 3 68" xfId="391" xr:uid="{00000000-0005-0000-0000-0000DF010000}"/>
    <cellStyle name="Normal 3 69" xfId="392" xr:uid="{00000000-0005-0000-0000-0000E0010000}"/>
    <cellStyle name="Normal 3 7" xfId="393" xr:uid="{00000000-0005-0000-0000-0000E1010000}"/>
    <cellStyle name="Normal 3 70" xfId="394" xr:uid="{00000000-0005-0000-0000-0000E2010000}"/>
    <cellStyle name="Normal 3 71" xfId="395" xr:uid="{00000000-0005-0000-0000-0000E3010000}"/>
    <cellStyle name="Normal 3 72" xfId="396" xr:uid="{00000000-0005-0000-0000-0000E4010000}"/>
    <cellStyle name="Normal 3 73" xfId="397" xr:uid="{00000000-0005-0000-0000-0000E5010000}"/>
    <cellStyle name="Normal 3 74" xfId="398" xr:uid="{00000000-0005-0000-0000-0000E6010000}"/>
    <cellStyle name="Normal 3 75" xfId="399" xr:uid="{00000000-0005-0000-0000-0000E7010000}"/>
    <cellStyle name="Normal 3 76" xfId="400" xr:uid="{00000000-0005-0000-0000-0000E8010000}"/>
    <cellStyle name="Normal 3 77" xfId="401" xr:uid="{00000000-0005-0000-0000-0000E9010000}"/>
    <cellStyle name="Normal 3 78" xfId="402" xr:uid="{00000000-0005-0000-0000-0000EA010000}"/>
    <cellStyle name="Normal 3 79" xfId="403" xr:uid="{00000000-0005-0000-0000-0000EB010000}"/>
    <cellStyle name="Normal 3 8" xfId="404" xr:uid="{00000000-0005-0000-0000-0000EC010000}"/>
    <cellStyle name="Normal 3 80" xfId="405" xr:uid="{00000000-0005-0000-0000-0000ED010000}"/>
    <cellStyle name="Normal 3 81" xfId="406" xr:uid="{00000000-0005-0000-0000-0000EE010000}"/>
    <cellStyle name="Normal 3 82" xfId="407" xr:uid="{00000000-0005-0000-0000-0000EF010000}"/>
    <cellStyle name="Normal 3 83" xfId="408" xr:uid="{00000000-0005-0000-0000-0000F0010000}"/>
    <cellStyle name="Normal 3 84" xfId="409" xr:uid="{00000000-0005-0000-0000-0000F1010000}"/>
    <cellStyle name="Normal 3 85" xfId="410" xr:uid="{00000000-0005-0000-0000-0000F2010000}"/>
    <cellStyle name="Normal 3 86" xfId="411" xr:uid="{00000000-0005-0000-0000-0000F3010000}"/>
    <cellStyle name="Normal 3 87" xfId="412" xr:uid="{00000000-0005-0000-0000-0000F4010000}"/>
    <cellStyle name="Normal 3 88" xfId="413" xr:uid="{00000000-0005-0000-0000-0000F5010000}"/>
    <cellStyle name="Normal 3 89" xfId="414" xr:uid="{00000000-0005-0000-0000-0000F6010000}"/>
    <cellStyle name="Normal 3 9" xfId="415" xr:uid="{00000000-0005-0000-0000-0000F7010000}"/>
    <cellStyle name="Normal 3 90" xfId="416" xr:uid="{00000000-0005-0000-0000-0000F8010000}"/>
    <cellStyle name="Normal 3 91" xfId="417" xr:uid="{00000000-0005-0000-0000-0000F9010000}"/>
    <cellStyle name="Normal 3 92" xfId="418" xr:uid="{00000000-0005-0000-0000-0000FA010000}"/>
    <cellStyle name="Normal 3 93" xfId="419" xr:uid="{00000000-0005-0000-0000-0000FB010000}"/>
    <cellStyle name="Normal 3 94" xfId="420" xr:uid="{00000000-0005-0000-0000-0000FC010000}"/>
    <cellStyle name="Normal 3 95" xfId="421" xr:uid="{00000000-0005-0000-0000-0000FD010000}"/>
    <cellStyle name="Normal 3 96" xfId="422" xr:uid="{00000000-0005-0000-0000-0000FE010000}"/>
    <cellStyle name="Normal 3 97" xfId="423" xr:uid="{00000000-0005-0000-0000-0000FF010000}"/>
    <cellStyle name="Normal 3 98" xfId="424" xr:uid="{00000000-0005-0000-0000-000000020000}"/>
    <cellStyle name="Normal 3 99" xfId="425" xr:uid="{00000000-0005-0000-0000-000001020000}"/>
    <cellStyle name="Normal 4" xfId="426" xr:uid="{00000000-0005-0000-0000-000002020000}"/>
    <cellStyle name="Normal 4 2" xfId="427" xr:uid="{00000000-0005-0000-0000-000003020000}"/>
    <cellStyle name="Normal 4 2 2" xfId="571" xr:uid="{00000000-0005-0000-0000-000004020000}"/>
    <cellStyle name="Normal 4 3" xfId="428" xr:uid="{00000000-0005-0000-0000-000005020000}"/>
    <cellStyle name="Normal 4 3 2" xfId="572" xr:uid="{00000000-0005-0000-0000-000006020000}"/>
    <cellStyle name="Normal 4 4" xfId="573" xr:uid="{00000000-0005-0000-0000-000007020000}"/>
    <cellStyle name="Normal 5" xfId="429" xr:uid="{00000000-0005-0000-0000-000008020000}"/>
    <cellStyle name="Normal 5 2" xfId="430" xr:uid="{00000000-0005-0000-0000-000009020000}"/>
    <cellStyle name="Normal 5 2 2" xfId="574" xr:uid="{00000000-0005-0000-0000-00000A020000}"/>
    <cellStyle name="Normal 5 3" xfId="431" xr:uid="{00000000-0005-0000-0000-00000B020000}"/>
    <cellStyle name="Normal 5 3 2" xfId="575" xr:uid="{00000000-0005-0000-0000-00000C020000}"/>
    <cellStyle name="Normal 5 4" xfId="576" xr:uid="{00000000-0005-0000-0000-00000D020000}"/>
    <cellStyle name="Normal 6" xfId="432" xr:uid="{00000000-0005-0000-0000-00000E020000}"/>
    <cellStyle name="Normal 6 2" xfId="433" xr:uid="{00000000-0005-0000-0000-00000F020000}"/>
    <cellStyle name="Normal 6 2 2" xfId="577" xr:uid="{00000000-0005-0000-0000-000010020000}"/>
    <cellStyle name="Normal 6 3" xfId="434" xr:uid="{00000000-0005-0000-0000-000011020000}"/>
    <cellStyle name="Normal 6 3 2" xfId="578" xr:uid="{00000000-0005-0000-0000-000012020000}"/>
    <cellStyle name="Normal 6 4" xfId="579" xr:uid="{00000000-0005-0000-0000-000013020000}"/>
    <cellStyle name="Normal 7" xfId="435" xr:uid="{00000000-0005-0000-0000-000014020000}"/>
    <cellStyle name="Normal 7 2" xfId="436" xr:uid="{00000000-0005-0000-0000-000015020000}"/>
    <cellStyle name="Normal 7 2 2" xfId="580" xr:uid="{00000000-0005-0000-0000-000016020000}"/>
    <cellStyle name="Normal 7 3" xfId="437" xr:uid="{00000000-0005-0000-0000-000017020000}"/>
    <cellStyle name="Normal 7 3 2" xfId="581" xr:uid="{00000000-0005-0000-0000-000018020000}"/>
    <cellStyle name="Normal 7 4" xfId="582" xr:uid="{00000000-0005-0000-0000-000019020000}"/>
    <cellStyle name="Normal 8" xfId="438" xr:uid="{00000000-0005-0000-0000-00001A020000}"/>
    <cellStyle name="Normal 8 2" xfId="439" xr:uid="{00000000-0005-0000-0000-00001B020000}"/>
    <cellStyle name="Normal 8 2 2" xfId="583" xr:uid="{00000000-0005-0000-0000-00001C020000}"/>
    <cellStyle name="Normal 8 3" xfId="440" xr:uid="{00000000-0005-0000-0000-00001D020000}"/>
    <cellStyle name="Normal 8 3 2" xfId="584" xr:uid="{00000000-0005-0000-0000-00001E020000}"/>
    <cellStyle name="Normal 8 4" xfId="585" xr:uid="{00000000-0005-0000-0000-00001F020000}"/>
    <cellStyle name="Normal 83" xfId="441" xr:uid="{00000000-0005-0000-0000-000020020000}"/>
    <cellStyle name="Normal 83 2" xfId="442" xr:uid="{00000000-0005-0000-0000-000021020000}"/>
    <cellStyle name="Normal 83 2 2" xfId="586" xr:uid="{00000000-0005-0000-0000-000022020000}"/>
    <cellStyle name="Normal 83 3" xfId="443" xr:uid="{00000000-0005-0000-0000-000023020000}"/>
    <cellStyle name="Normal 83 3 2" xfId="587" xr:uid="{00000000-0005-0000-0000-000024020000}"/>
    <cellStyle name="Normal 83 4" xfId="588" xr:uid="{00000000-0005-0000-0000-000025020000}"/>
    <cellStyle name="Normal 84" xfId="444" xr:uid="{00000000-0005-0000-0000-000026020000}"/>
    <cellStyle name="Normal 84 2" xfId="445" xr:uid="{00000000-0005-0000-0000-000027020000}"/>
    <cellStyle name="Normal 84 2 2" xfId="589" xr:uid="{00000000-0005-0000-0000-000028020000}"/>
    <cellStyle name="Normal 84 3" xfId="446" xr:uid="{00000000-0005-0000-0000-000029020000}"/>
    <cellStyle name="Normal 84 3 2" xfId="590" xr:uid="{00000000-0005-0000-0000-00002A020000}"/>
    <cellStyle name="Normal 84 4" xfId="591" xr:uid="{00000000-0005-0000-0000-00002B020000}"/>
    <cellStyle name="Normal 85 2" xfId="447" xr:uid="{00000000-0005-0000-0000-00002C020000}"/>
    <cellStyle name="Normal 85 2 2" xfId="592" xr:uid="{00000000-0005-0000-0000-00002D020000}"/>
    <cellStyle name="Normal 86 2" xfId="448" xr:uid="{00000000-0005-0000-0000-00002E020000}"/>
    <cellStyle name="Normal 86 2 2" xfId="593" xr:uid="{00000000-0005-0000-0000-00002F020000}"/>
    <cellStyle name="Normal 87" xfId="449" xr:uid="{00000000-0005-0000-0000-000030020000}"/>
    <cellStyle name="Normal 87 2" xfId="450" xr:uid="{00000000-0005-0000-0000-000031020000}"/>
    <cellStyle name="Normal 87 2 2" xfId="594" xr:uid="{00000000-0005-0000-0000-000032020000}"/>
    <cellStyle name="Normal 87 3" xfId="451" xr:uid="{00000000-0005-0000-0000-000033020000}"/>
    <cellStyle name="Normal 87 3 2" xfId="595" xr:uid="{00000000-0005-0000-0000-000034020000}"/>
    <cellStyle name="Normal 87 4" xfId="596" xr:uid="{00000000-0005-0000-0000-000035020000}"/>
    <cellStyle name="Normal 88" xfId="452" xr:uid="{00000000-0005-0000-0000-000036020000}"/>
    <cellStyle name="Normal 88 2" xfId="453" xr:uid="{00000000-0005-0000-0000-000037020000}"/>
    <cellStyle name="Normal 88 2 2" xfId="597" xr:uid="{00000000-0005-0000-0000-000038020000}"/>
    <cellStyle name="Normal 88 3" xfId="454" xr:uid="{00000000-0005-0000-0000-000039020000}"/>
    <cellStyle name="Normal 88 3 2" xfId="598" xr:uid="{00000000-0005-0000-0000-00003A020000}"/>
    <cellStyle name="Normal 88 4" xfId="599" xr:uid="{00000000-0005-0000-0000-00003B020000}"/>
    <cellStyle name="Normal 89 2" xfId="455" xr:uid="{00000000-0005-0000-0000-00003C020000}"/>
    <cellStyle name="Normal 89 2 2" xfId="600" xr:uid="{00000000-0005-0000-0000-00003D020000}"/>
    <cellStyle name="Normal 9" xfId="456" xr:uid="{00000000-0005-0000-0000-00003E020000}"/>
    <cellStyle name="Normal 9 2" xfId="457" xr:uid="{00000000-0005-0000-0000-00003F020000}"/>
    <cellStyle name="Normal 9 2 2" xfId="601" xr:uid="{00000000-0005-0000-0000-000040020000}"/>
    <cellStyle name="Normal 9 3" xfId="458" xr:uid="{00000000-0005-0000-0000-000041020000}"/>
    <cellStyle name="Normal 9 3 2" xfId="602" xr:uid="{00000000-0005-0000-0000-000042020000}"/>
    <cellStyle name="Normal 9 4" xfId="603" xr:uid="{00000000-0005-0000-0000-000043020000}"/>
    <cellStyle name="Normal 90 2" xfId="459" xr:uid="{00000000-0005-0000-0000-000044020000}"/>
    <cellStyle name="Normal 90 2 2" xfId="604" xr:uid="{00000000-0005-0000-0000-000045020000}"/>
    <cellStyle name="Normal 91 2" xfId="460" xr:uid="{00000000-0005-0000-0000-000046020000}"/>
    <cellStyle name="Normal 91 2 2" xfId="605" xr:uid="{00000000-0005-0000-0000-000047020000}"/>
    <cellStyle name="Normal 92 2" xfId="461" xr:uid="{00000000-0005-0000-0000-000048020000}"/>
    <cellStyle name="Normal 92 2 2" xfId="606" xr:uid="{00000000-0005-0000-0000-000049020000}"/>
    <cellStyle name="Normal 93 2" xfId="462" xr:uid="{00000000-0005-0000-0000-00004A020000}"/>
    <cellStyle name="Normal 93 2 2" xfId="607" xr:uid="{00000000-0005-0000-0000-00004B020000}"/>
    <cellStyle name="Normal 94 2" xfId="463" xr:uid="{00000000-0005-0000-0000-00004C020000}"/>
    <cellStyle name="Normal 94 2 2" xfId="608" xr:uid="{00000000-0005-0000-0000-00004D020000}"/>
    <cellStyle name="Normal 95 2" xfId="464" xr:uid="{00000000-0005-0000-0000-00004E020000}"/>
    <cellStyle name="Normal 95 2 2" xfId="609" xr:uid="{00000000-0005-0000-0000-00004F020000}"/>
    <cellStyle name="Normal 96 2" xfId="465" xr:uid="{00000000-0005-0000-0000-000050020000}"/>
    <cellStyle name="Normal 96 2 2" xfId="610" xr:uid="{00000000-0005-0000-0000-000051020000}"/>
    <cellStyle name="Normal 97 2" xfId="466" xr:uid="{00000000-0005-0000-0000-000052020000}"/>
    <cellStyle name="Normal 97 2 2" xfId="611" xr:uid="{00000000-0005-0000-0000-000053020000}"/>
    <cellStyle name="Normal 98 2" xfId="467" xr:uid="{00000000-0005-0000-0000-000054020000}"/>
    <cellStyle name="Normal 98 2 2" xfId="612" xr:uid="{00000000-0005-0000-0000-000055020000}"/>
    <cellStyle name="Normal 99 2" xfId="468" xr:uid="{00000000-0005-0000-0000-000056020000}"/>
    <cellStyle name="Normal 99 2 2" xfId="613" xr:uid="{00000000-0005-0000-0000-000057020000}"/>
    <cellStyle name="Normal_CrewMix" xfId="469" xr:uid="{00000000-0005-0000-0000-000058020000}"/>
    <cellStyle name="Percent" xfId="614" builtinId="5"/>
    <cellStyle name="Percent [2]" xfId="470" xr:uid="{00000000-0005-0000-0000-000059020000}"/>
    <cellStyle name="Percent [2] 2" xfId="471" xr:uid="{00000000-0005-0000-0000-00005A020000}"/>
    <cellStyle name="Percent 147" xfId="472" xr:uid="{00000000-0005-0000-0000-00005B020000}"/>
    <cellStyle name="Percent 147 2" xfId="473" xr:uid="{00000000-0005-0000-0000-00005C020000}"/>
    <cellStyle name="Percent 147 3" xfId="474" xr:uid="{00000000-0005-0000-0000-00005D020000}"/>
    <cellStyle name="Title 2" xfId="475" xr:uid="{00000000-0005-0000-0000-00005E020000}"/>
    <cellStyle name="Title 2 2" xfId="476" xr:uid="{00000000-0005-0000-0000-00005F020000}"/>
    <cellStyle name="Title 3" xfId="477" xr:uid="{00000000-0005-0000-0000-000060020000}"/>
    <cellStyle name="Total 2" xfId="478" xr:uid="{00000000-0005-0000-0000-000061020000}"/>
    <cellStyle name="Unprot" xfId="479" xr:uid="{00000000-0005-0000-0000-000062020000}"/>
    <cellStyle name="Unprot$" xfId="480" xr:uid="{00000000-0005-0000-0000-000063020000}"/>
    <cellStyle name="Unprot$ 2" xfId="481" xr:uid="{00000000-0005-0000-0000-000064020000}"/>
    <cellStyle name="Unprotect" xfId="482" xr:uid="{00000000-0005-0000-0000-000065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/TEMP/Sunrise%2099498/Trends/Trend%207/007-Constr%20Cos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/Sunrise%20%2366679/Cost%20Reports/Sunrise%20II%20Cost%20Report%20December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/BvUsers/Project%20Controls/Sunrise%20II/Cost%20Report/2001/August/Sunrise%20II%20Cost%20Report%20August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S\Texaco\Cost%20Reports\Report%20%232\Cost%20Report%20%2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11126\sunrise%20ii\BV-Users\Sunrise%2099498\Trends\Trend%207\007-Constr%20Cos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Report-Client Sum"/>
      <sheetName val="Cost Report-Client Det"/>
      <sheetName val="Cost Report-B&amp;V Sum"/>
      <sheetName val="Cost Report-B&amp;V Det"/>
      <sheetName val="Cost Report-Proc. B-down"/>
      <sheetName val="ARB's Original Breakdown"/>
      <sheetName val="Detail Power Delivery"/>
      <sheetName val="Procurement 8"/>
      <sheetName val="Procurement-CURVE"/>
      <sheetName val="Procurement-Detail"/>
    </sheetNames>
    <sheetDataSet>
      <sheetData sheetId="0"/>
      <sheetData sheetId="1"/>
      <sheetData sheetId="2"/>
      <sheetData sheetId="3">
        <row r="3">
          <cell r="B3" t="str">
            <v>Sunrise II Power Project</v>
          </cell>
          <cell r="Z3" t="str">
            <v>C O N F I D E N T I A L</v>
          </cell>
        </row>
        <row r="4">
          <cell r="B4" t="str">
            <v>B&amp;V  Revenue Package  No.  066679</v>
          </cell>
        </row>
        <row r="5">
          <cell r="Q5" t="str">
            <v>Combined Cycle Plant - Detailed</v>
          </cell>
        </row>
        <row r="6">
          <cell r="B6" t="str">
            <v>Project  Cost  Report #5</v>
          </cell>
          <cell r="G6" t="str">
            <v xml:space="preserve">          Status As Of:</v>
          </cell>
          <cell r="I6">
            <v>37253</v>
          </cell>
        </row>
        <row r="7">
          <cell r="B7" t="str">
            <v>File Name:</v>
          </cell>
          <cell r="D7" t="str">
            <v>C:\Sunrise #66679\Cost Reports\[Sunrise II Cost Report December 2001.xls]Cost Report-Client Sum</v>
          </cell>
          <cell r="I7" t="str">
            <v>( A )</v>
          </cell>
          <cell r="J7" t="str">
            <v>( B )</v>
          </cell>
          <cell r="K7" t="str">
            <v>( C )</v>
          </cell>
          <cell r="L7" t="str">
            <v>( D )</v>
          </cell>
          <cell r="N7" t="str">
            <v>( E )</v>
          </cell>
          <cell r="O7" t="str">
            <v>( F )</v>
          </cell>
          <cell r="P7" t="str">
            <v>( G )</v>
          </cell>
          <cell r="Q7" t="str">
            <v>( H )</v>
          </cell>
          <cell r="R7" t="str">
            <v>( I )</v>
          </cell>
          <cell r="S7" t="str">
            <v>( J )</v>
          </cell>
          <cell r="T7" t="str">
            <v>( K )</v>
          </cell>
          <cell r="U7" t="str">
            <v>( L )</v>
          </cell>
          <cell r="V7" t="str">
            <v>( M )</v>
          </cell>
          <cell r="W7" t="str">
            <v>( N )</v>
          </cell>
          <cell r="Y7" t="str">
            <v>(O)</v>
          </cell>
          <cell r="Z7" t="str">
            <v>(P)</v>
          </cell>
          <cell r="AB7" t="str">
            <v>(Q)</v>
          </cell>
          <cell r="AC7" t="str">
            <v>(R)</v>
          </cell>
        </row>
        <row r="8">
          <cell r="I8" t="str">
            <v>B U D G E T     T R A C K I N G</v>
          </cell>
          <cell r="N8" t="str">
            <v>C O S T     T R A C K I N G</v>
          </cell>
          <cell r="Y8" t="str">
            <v>TOTAL AT COMPLTN</v>
          </cell>
        </row>
        <row r="9">
          <cell r="N9" t="str">
            <v>COMMITTED  COSTS</v>
          </cell>
          <cell r="Q9" t="str">
            <v>UNCOMMITTED  COSTS</v>
          </cell>
          <cell r="V9" t="str">
            <v>Current</v>
          </cell>
          <cell r="W9" t="str">
            <v>Total</v>
          </cell>
          <cell r="Y9" t="str">
            <v>VARIANCE</v>
          </cell>
        </row>
        <row r="10">
          <cell r="B10" t="str">
            <v>BUDGET  ITEM</v>
          </cell>
          <cell r="I10" t="str">
            <v>Original</v>
          </cell>
          <cell r="J10" t="str">
            <v>Cost</v>
          </cell>
          <cell r="K10" t="str">
            <v>Approved</v>
          </cell>
          <cell r="L10" t="str">
            <v>Current</v>
          </cell>
          <cell r="P10" t="str">
            <v>Current</v>
          </cell>
          <cell r="V10" t="str">
            <v>Forecast</v>
          </cell>
          <cell r="W10" t="str">
            <v>Costs</v>
          </cell>
          <cell r="Y10" t="str">
            <v>vs.</v>
          </cell>
          <cell r="Z10" t="str">
            <v>vs.</v>
          </cell>
          <cell r="AB10" t="str">
            <v>Previous</v>
          </cell>
          <cell r="AC10" t="str">
            <v>Respons</v>
          </cell>
        </row>
        <row r="11">
          <cell r="I11" t="str">
            <v>Budget</v>
          </cell>
          <cell r="J11" t="str">
            <v>of C.O.</v>
          </cell>
          <cell r="K11" t="str">
            <v>Internal</v>
          </cell>
          <cell r="L11" t="str">
            <v>Budgeted</v>
          </cell>
          <cell r="N11" t="str">
            <v>Awarded</v>
          </cell>
          <cell r="O11" t="str">
            <v>Approved</v>
          </cell>
          <cell r="P11" t="str">
            <v>Total</v>
          </cell>
          <cell r="Q11" t="str">
            <v>Unawarded</v>
          </cell>
          <cell r="R11" t="str">
            <v>Pending</v>
          </cell>
          <cell r="S11" t="str">
            <v>Allocated</v>
          </cell>
          <cell r="T11" t="str">
            <v>Trends</v>
          </cell>
          <cell r="U11" t="str">
            <v>Other</v>
          </cell>
          <cell r="V11" t="str">
            <v>Total</v>
          </cell>
          <cell r="W11" t="str">
            <v>Incurred</v>
          </cell>
          <cell r="Y11" t="str">
            <v>Previous</v>
          </cell>
          <cell r="Z11" t="str">
            <v>Current</v>
          </cell>
          <cell r="AB11" t="str">
            <v>Period</v>
          </cell>
          <cell r="AC11" t="str">
            <v>Statutory</v>
          </cell>
        </row>
        <row r="12">
          <cell r="C12" t="str">
            <v>Spec</v>
          </cell>
          <cell r="G12" t="str">
            <v>Cost</v>
          </cell>
          <cell r="I12" t="str">
            <v>Cost</v>
          </cell>
          <cell r="J12" t="str">
            <v>Approved</v>
          </cell>
          <cell r="K12" t="str">
            <v>Budget</v>
          </cell>
          <cell r="L12" t="str">
            <v>Costs</v>
          </cell>
          <cell r="N12" t="str">
            <v>Costs</v>
          </cell>
          <cell r="O12" t="str">
            <v>Change</v>
          </cell>
          <cell r="P12" t="str">
            <v>Cost</v>
          </cell>
          <cell r="Q12" t="str">
            <v>Costs</v>
          </cell>
          <cell r="R12" t="str">
            <v>Change</v>
          </cell>
          <cell r="S12" t="str">
            <v>Contingency</v>
          </cell>
          <cell r="V12" t="str">
            <v>Cost At</v>
          </cell>
          <cell r="Y12" t="str">
            <v>Period</v>
          </cell>
          <cell r="Z12" t="str">
            <v>Budget</v>
          </cell>
          <cell r="AB12" t="str">
            <v>Total</v>
          </cell>
          <cell r="AC12" t="str">
            <v>Entity</v>
          </cell>
        </row>
        <row r="13">
          <cell r="C13" t="str">
            <v>No.</v>
          </cell>
          <cell r="F13" t="str">
            <v>Description</v>
          </cell>
          <cell r="G13" t="str">
            <v>Code</v>
          </cell>
          <cell r="H13" t="str">
            <v>Supplier</v>
          </cell>
          <cell r="J13" t="str">
            <v>By Client</v>
          </cell>
          <cell r="K13" t="str">
            <v>Transfers</v>
          </cell>
          <cell r="O13" t="str">
            <v>Orders</v>
          </cell>
          <cell r="P13" t="str">
            <v>Commitment</v>
          </cell>
          <cell r="R13" t="str">
            <v>Orders</v>
          </cell>
          <cell r="V13" t="str">
            <v>Completion</v>
          </cell>
          <cell r="W13" t="str">
            <v>Project</v>
          </cell>
          <cell r="Y13" t="str">
            <v>Forecast</v>
          </cell>
          <cell r="AB13" t="str">
            <v>Costs At</v>
          </cell>
        </row>
        <row r="14">
          <cell r="L14" t="str">
            <v>( A+B+C )</v>
          </cell>
          <cell r="P14" t="str">
            <v>( E+F )</v>
          </cell>
          <cell r="Q14" t="str">
            <v>( D-E )</v>
          </cell>
          <cell r="V14" t="str">
            <v>(G+H+I+J+K+L)</v>
          </cell>
          <cell r="W14" t="str">
            <v>To Date</v>
          </cell>
          <cell r="Y14" t="str">
            <v>( M - Q )</v>
          </cell>
          <cell r="Z14" t="str">
            <v>( M - D )</v>
          </cell>
          <cell r="AB14" t="str">
            <v>Completion</v>
          </cell>
        </row>
        <row r="16">
          <cell r="B16" t="str">
            <v>ENGINEERING MANHOURS</v>
          </cell>
        </row>
        <row r="17">
          <cell r="C17" t="str">
            <v>90.1110</v>
          </cell>
          <cell r="E17" t="str">
            <v>Manhours</v>
          </cell>
        </row>
        <row r="18">
          <cell r="E18" t="str">
            <v>BVCI</v>
          </cell>
          <cell r="I18">
            <v>500</v>
          </cell>
          <cell r="L18">
            <v>500</v>
          </cell>
          <cell r="N18">
            <v>0</v>
          </cell>
          <cell r="P18">
            <v>0</v>
          </cell>
          <cell r="Q18">
            <v>500</v>
          </cell>
          <cell r="V18">
            <v>500</v>
          </cell>
          <cell r="X18" t="str">
            <v/>
          </cell>
          <cell r="Y18">
            <v>0</v>
          </cell>
          <cell r="Z18">
            <v>0</v>
          </cell>
          <cell r="AB18">
            <v>500</v>
          </cell>
        </row>
        <row r="19">
          <cell r="E19" t="str">
            <v>BVCOR - Power</v>
          </cell>
          <cell r="I19">
            <v>93700</v>
          </cell>
          <cell r="L19">
            <v>93700</v>
          </cell>
          <cell r="N19">
            <v>44784</v>
          </cell>
          <cell r="P19">
            <v>44784</v>
          </cell>
          <cell r="Q19">
            <v>48708</v>
          </cell>
          <cell r="T19">
            <v>18191</v>
          </cell>
          <cell r="V19">
            <v>111683</v>
          </cell>
          <cell r="W19">
            <v>44784</v>
          </cell>
          <cell r="X19" t="str">
            <v/>
          </cell>
          <cell r="Y19">
            <v>696</v>
          </cell>
          <cell r="Z19">
            <v>17983</v>
          </cell>
          <cell r="AB19">
            <v>110987</v>
          </cell>
        </row>
        <row r="20">
          <cell r="E20" t="str">
            <v>BVPT</v>
          </cell>
          <cell r="I20">
            <v>700</v>
          </cell>
          <cell r="L20">
            <v>700</v>
          </cell>
          <cell r="N20">
            <v>498</v>
          </cell>
          <cell r="P20">
            <v>498</v>
          </cell>
          <cell r="Q20">
            <v>202</v>
          </cell>
          <cell r="V20">
            <v>700</v>
          </cell>
          <cell r="W20">
            <v>498</v>
          </cell>
          <cell r="X20" t="str">
            <v/>
          </cell>
          <cell r="Y20">
            <v>0</v>
          </cell>
          <cell r="Z20">
            <v>0</v>
          </cell>
          <cell r="AB20">
            <v>700</v>
          </cell>
        </row>
        <row r="21">
          <cell r="E21" t="str">
            <v>BVSG</v>
          </cell>
          <cell r="I21">
            <v>300</v>
          </cell>
          <cell r="L21">
            <v>300</v>
          </cell>
          <cell r="N21">
            <v>457</v>
          </cell>
          <cell r="P21">
            <v>457</v>
          </cell>
          <cell r="Q21">
            <v>0</v>
          </cell>
          <cell r="V21">
            <v>457</v>
          </cell>
          <cell r="W21">
            <v>457</v>
          </cell>
          <cell r="X21" t="str">
            <v/>
          </cell>
          <cell r="Y21">
            <v>99</v>
          </cell>
          <cell r="Z21">
            <v>157</v>
          </cell>
          <cell r="AB21">
            <v>358</v>
          </cell>
        </row>
        <row r="22">
          <cell r="E22" t="str">
            <v>GPC</v>
          </cell>
          <cell r="I22">
            <v>5300</v>
          </cell>
          <cell r="L22">
            <v>5300</v>
          </cell>
          <cell r="N22">
            <v>2636</v>
          </cell>
          <cell r="P22">
            <v>2636</v>
          </cell>
          <cell r="Q22">
            <v>2664</v>
          </cell>
          <cell r="T22">
            <v>5389</v>
          </cell>
          <cell r="V22">
            <v>10689</v>
          </cell>
          <cell r="W22">
            <v>2636</v>
          </cell>
          <cell r="X22" t="str">
            <v/>
          </cell>
          <cell r="Y22">
            <v>0</v>
          </cell>
          <cell r="Z22">
            <v>5389</v>
          </cell>
          <cell r="AB22">
            <v>10689</v>
          </cell>
        </row>
        <row r="23">
          <cell r="E23" t="str">
            <v>WST</v>
          </cell>
          <cell r="I23">
            <v>500</v>
          </cell>
          <cell r="L23">
            <v>500</v>
          </cell>
          <cell r="N23">
            <v>19</v>
          </cell>
          <cell r="P23">
            <v>19</v>
          </cell>
          <cell r="Q23">
            <v>481</v>
          </cell>
          <cell r="V23">
            <v>500</v>
          </cell>
          <cell r="W23">
            <v>19</v>
          </cell>
          <cell r="X23" t="str">
            <v/>
          </cell>
          <cell r="Y23">
            <v>0</v>
          </cell>
          <cell r="Z23">
            <v>0</v>
          </cell>
          <cell r="AB23">
            <v>500</v>
          </cell>
        </row>
        <row r="24">
          <cell r="E24" t="str">
            <v>TPC</v>
          </cell>
          <cell r="I24">
            <v>0</v>
          </cell>
          <cell r="L24">
            <v>0</v>
          </cell>
          <cell r="N24">
            <v>0</v>
          </cell>
          <cell r="P24">
            <v>0</v>
          </cell>
          <cell r="Q24">
            <v>0</v>
          </cell>
          <cell r="V24">
            <v>0</v>
          </cell>
          <cell r="W24">
            <v>0</v>
          </cell>
          <cell r="X24" t="str">
            <v/>
          </cell>
          <cell r="Y24">
            <v>0</v>
          </cell>
          <cell r="Z24">
            <v>0</v>
          </cell>
          <cell r="AB24">
            <v>0</v>
          </cell>
        </row>
        <row r="25">
          <cell r="E25" t="str">
            <v>Contingency</v>
          </cell>
          <cell r="I25">
            <v>19000</v>
          </cell>
          <cell r="L25">
            <v>19000</v>
          </cell>
          <cell r="N25">
            <v>0</v>
          </cell>
          <cell r="P25">
            <v>0</v>
          </cell>
          <cell r="Q25">
            <v>19000</v>
          </cell>
          <cell r="T25">
            <v>-19000</v>
          </cell>
          <cell r="V25">
            <v>0</v>
          </cell>
          <cell r="W25">
            <v>0</v>
          </cell>
          <cell r="X25" t="str">
            <v/>
          </cell>
          <cell r="Y25">
            <v>0</v>
          </cell>
          <cell r="Z25">
            <v>-19000</v>
          </cell>
          <cell r="AB25">
            <v>0</v>
          </cell>
        </row>
        <row r="26">
          <cell r="B26" t="str">
            <v xml:space="preserve">  TOTAL  ENGINEERING  MANHOURS</v>
          </cell>
          <cell r="I26">
            <v>120000</v>
          </cell>
          <cell r="J26">
            <v>0</v>
          </cell>
          <cell r="K26">
            <v>0</v>
          </cell>
          <cell r="L26">
            <v>120000</v>
          </cell>
          <cell r="N26">
            <v>48394</v>
          </cell>
          <cell r="O26">
            <v>0</v>
          </cell>
          <cell r="P26">
            <v>48394</v>
          </cell>
          <cell r="Q26">
            <v>71555</v>
          </cell>
          <cell r="R26">
            <v>0</v>
          </cell>
          <cell r="S26">
            <v>0</v>
          </cell>
          <cell r="T26">
            <v>4580</v>
          </cell>
          <cell r="U26">
            <v>0</v>
          </cell>
          <cell r="V26">
            <v>124529</v>
          </cell>
          <cell r="W26">
            <v>48394</v>
          </cell>
          <cell r="X26" t="str">
            <v/>
          </cell>
          <cell r="Y26">
            <v>795</v>
          </cell>
          <cell r="Z26">
            <v>4529</v>
          </cell>
          <cell r="AB26">
            <v>123734</v>
          </cell>
          <cell r="AC26" t="str">
            <v>BVCOR</v>
          </cell>
        </row>
        <row r="27">
          <cell r="X27" t="str">
            <v/>
          </cell>
        </row>
        <row r="28">
          <cell r="B28" t="str">
            <v>ENGINEERING COSTS</v>
          </cell>
          <cell r="X28" t="str">
            <v/>
          </cell>
        </row>
        <row r="29">
          <cell r="C29" t="str">
            <v>90.1120 Direct Salary</v>
          </cell>
          <cell r="X29" t="str">
            <v/>
          </cell>
        </row>
        <row r="30">
          <cell r="E30" t="str">
            <v>BVCI</v>
          </cell>
          <cell r="I30">
            <v>15455</v>
          </cell>
          <cell r="L30">
            <v>15455</v>
          </cell>
          <cell r="N30">
            <v>0</v>
          </cell>
          <cell r="P30">
            <v>0</v>
          </cell>
          <cell r="Q30">
            <v>15455</v>
          </cell>
          <cell r="V30">
            <v>15455</v>
          </cell>
          <cell r="X30" t="str">
            <v/>
          </cell>
          <cell r="Y30">
            <v>0</v>
          </cell>
          <cell r="Z30">
            <v>0</v>
          </cell>
          <cell r="AB30">
            <v>15455</v>
          </cell>
        </row>
        <row r="31">
          <cell r="E31" t="str">
            <v>BVCOR - Power</v>
          </cell>
          <cell r="I31">
            <v>2896267</v>
          </cell>
          <cell r="L31">
            <v>2896267</v>
          </cell>
          <cell r="N31">
            <v>1330590</v>
          </cell>
          <cell r="P31">
            <v>1330590</v>
          </cell>
          <cell r="Q31">
            <v>1556636</v>
          </cell>
          <cell r="T31">
            <v>422495</v>
          </cell>
          <cell r="V31">
            <v>3309721</v>
          </cell>
          <cell r="W31">
            <v>1330590</v>
          </cell>
          <cell r="X31" t="str">
            <v/>
          </cell>
          <cell r="Y31">
            <v>9685</v>
          </cell>
          <cell r="Z31">
            <v>413454</v>
          </cell>
          <cell r="AB31">
            <v>3300036</v>
          </cell>
        </row>
        <row r="32">
          <cell r="E32" t="str">
            <v>BVPT</v>
          </cell>
          <cell r="I32">
            <v>21637</v>
          </cell>
          <cell r="L32">
            <v>21637</v>
          </cell>
          <cell r="N32">
            <v>2911</v>
          </cell>
          <cell r="P32">
            <v>2911</v>
          </cell>
          <cell r="Q32">
            <v>18726</v>
          </cell>
          <cell r="T32">
            <v>-17777</v>
          </cell>
          <cell r="V32">
            <v>3860</v>
          </cell>
          <cell r="W32">
            <v>2911</v>
          </cell>
          <cell r="X32" t="str">
            <v/>
          </cell>
          <cell r="Y32">
            <v>0</v>
          </cell>
          <cell r="Z32">
            <v>-17777</v>
          </cell>
          <cell r="AB32">
            <v>3860</v>
          </cell>
        </row>
        <row r="33">
          <cell r="E33" t="str">
            <v>BVSG</v>
          </cell>
          <cell r="I33">
            <v>9273</v>
          </cell>
          <cell r="L33">
            <v>9273</v>
          </cell>
          <cell r="N33">
            <v>11598</v>
          </cell>
          <cell r="P33">
            <v>11598</v>
          </cell>
          <cell r="Q33">
            <v>0</v>
          </cell>
          <cell r="T33">
            <v>0</v>
          </cell>
          <cell r="V33">
            <v>11598</v>
          </cell>
          <cell r="W33">
            <v>11598</v>
          </cell>
          <cell r="X33" t="str">
            <v/>
          </cell>
          <cell r="Y33">
            <v>2660</v>
          </cell>
          <cell r="Z33">
            <v>2325</v>
          </cell>
          <cell r="AB33">
            <v>8938</v>
          </cell>
        </row>
        <row r="34">
          <cell r="E34" t="str">
            <v>GPC</v>
          </cell>
          <cell r="I34">
            <v>163823</v>
          </cell>
          <cell r="L34">
            <v>163823</v>
          </cell>
          <cell r="N34">
            <v>87596</v>
          </cell>
          <cell r="P34">
            <v>87596</v>
          </cell>
          <cell r="Q34">
            <v>76227</v>
          </cell>
          <cell r="T34">
            <v>192219</v>
          </cell>
          <cell r="V34">
            <v>356042</v>
          </cell>
          <cell r="W34">
            <v>87596</v>
          </cell>
          <cell r="X34" t="str">
            <v/>
          </cell>
          <cell r="Y34">
            <v>0</v>
          </cell>
          <cell r="Z34">
            <v>192219</v>
          </cell>
          <cell r="AB34">
            <v>356042</v>
          </cell>
        </row>
        <row r="35">
          <cell r="E35" t="str">
            <v>WST</v>
          </cell>
          <cell r="I35">
            <v>15455</v>
          </cell>
          <cell r="L35">
            <v>15455</v>
          </cell>
          <cell r="N35">
            <v>692</v>
          </cell>
          <cell r="P35">
            <v>692</v>
          </cell>
          <cell r="Q35">
            <v>14763</v>
          </cell>
          <cell r="V35">
            <v>15455</v>
          </cell>
          <cell r="W35">
            <v>692</v>
          </cell>
          <cell r="X35" t="str">
            <v/>
          </cell>
          <cell r="Y35">
            <v>0</v>
          </cell>
          <cell r="Z35">
            <v>0</v>
          </cell>
          <cell r="AB35">
            <v>15455</v>
          </cell>
        </row>
        <row r="36">
          <cell r="E36" t="str">
            <v>TPC</v>
          </cell>
          <cell r="I36">
            <v>0</v>
          </cell>
          <cell r="L36">
            <v>0</v>
          </cell>
          <cell r="N36">
            <v>0</v>
          </cell>
          <cell r="P36">
            <v>0</v>
          </cell>
          <cell r="Q36">
            <v>0</v>
          </cell>
          <cell r="V36">
            <v>0</v>
          </cell>
          <cell r="W36">
            <v>0</v>
          </cell>
          <cell r="X36" t="str">
            <v/>
          </cell>
          <cell r="Y36">
            <v>0</v>
          </cell>
          <cell r="Z36">
            <v>0</v>
          </cell>
          <cell r="AB36">
            <v>0</v>
          </cell>
        </row>
        <row r="37">
          <cell r="X37" t="str">
            <v/>
          </cell>
        </row>
        <row r="38">
          <cell r="D38" t="str">
            <v>SUB-TOTAL  DIRECT SALARY</v>
          </cell>
          <cell r="I38">
            <v>3121910</v>
          </cell>
          <cell r="J38">
            <v>0</v>
          </cell>
          <cell r="K38">
            <v>0</v>
          </cell>
          <cell r="L38">
            <v>3121910</v>
          </cell>
          <cell r="N38">
            <v>1433387</v>
          </cell>
          <cell r="O38">
            <v>0</v>
          </cell>
          <cell r="P38">
            <v>1433387</v>
          </cell>
          <cell r="Q38">
            <v>1681807</v>
          </cell>
          <cell r="R38">
            <v>0</v>
          </cell>
          <cell r="S38">
            <v>0</v>
          </cell>
          <cell r="T38">
            <v>596937</v>
          </cell>
          <cell r="U38">
            <v>0</v>
          </cell>
          <cell r="V38">
            <v>3712131</v>
          </cell>
          <cell r="W38">
            <v>1433387</v>
          </cell>
          <cell r="X38" t="str">
            <v/>
          </cell>
          <cell r="Y38">
            <v>12345</v>
          </cell>
          <cell r="Z38">
            <v>590221</v>
          </cell>
          <cell r="AB38">
            <v>3699786</v>
          </cell>
          <cell r="AC38" t="str">
            <v>BVCOR</v>
          </cell>
        </row>
        <row r="39">
          <cell r="X39" t="str">
            <v/>
          </cell>
        </row>
        <row r="40">
          <cell r="C40" t="str">
            <v>90.1130 Payroll Burden</v>
          </cell>
          <cell r="G40">
            <v>0.4</v>
          </cell>
          <cell r="X40" t="str">
            <v/>
          </cell>
        </row>
        <row r="41">
          <cell r="E41" t="str">
            <v>BVCI</v>
          </cell>
          <cell r="I41">
            <v>6182</v>
          </cell>
          <cell r="L41">
            <v>6182</v>
          </cell>
          <cell r="N41">
            <v>0</v>
          </cell>
          <cell r="O41">
            <v>0</v>
          </cell>
          <cell r="P41">
            <v>0</v>
          </cell>
          <cell r="Q41">
            <v>6182</v>
          </cell>
          <cell r="R41">
            <v>0</v>
          </cell>
          <cell r="V41">
            <v>6182</v>
          </cell>
          <cell r="X41" t="str">
            <v/>
          </cell>
          <cell r="Y41">
            <v>0</v>
          </cell>
          <cell r="Z41">
            <v>0</v>
          </cell>
          <cell r="AB41">
            <v>6182</v>
          </cell>
        </row>
        <row r="42">
          <cell r="E42" t="str">
            <v>BVCOR - Power</v>
          </cell>
          <cell r="I42">
            <v>1158506.8</v>
          </cell>
          <cell r="L42">
            <v>1158506.8</v>
          </cell>
          <cell r="N42">
            <v>540109</v>
          </cell>
          <cell r="O42">
            <v>0</v>
          </cell>
          <cell r="P42">
            <v>540109</v>
          </cell>
          <cell r="Q42">
            <v>618397.80000000005</v>
          </cell>
          <cell r="R42">
            <v>0</v>
          </cell>
          <cell r="T42">
            <v>165381</v>
          </cell>
          <cell r="V42">
            <v>1323887.8</v>
          </cell>
          <cell r="W42">
            <v>540109</v>
          </cell>
          <cell r="X42" t="str">
            <v/>
          </cell>
          <cell r="Y42">
            <v>3874</v>
          </cell>
          <cell r="Z42">
            <v>165381</v>
          </cell>
          <cell r="AB42">
            <v>1320013.8</v>
          </cell>
        </row>
        <row r="43">
          <cell r="E43" t="str">
            <v>BVPT</v>
          </cell>
          <cell r="I43">
            <v>8654.8000000000011</v>
          </cell>
          <cell r="L43">
            <v>8654.8000000000011</v>
          </cell>
          <cell r="N43">
            <v>728</v>
          </cell>
          <cell r="O43">
            <v>0</v>
          </cell>
          <cell r="P43">
            <v>728</v>
          </cell>
          <cell r="Q43">
            <v>7926.8000000000011</v>
          </cell>
          <cell r="R43">
            <v>0</v>
          </cell>
          <cell r="T43">
            <v>-7110</v>
          </cell>
          <cell r="V43">
            <v>1544.8000000000011</v>
          </cell>
          <cell r="W43">
            <v>728</v>
          </cell>
          <cell r="X43" t="str">
            <v/>
          </cell>
          <cell r="Y43">
            <v>1.0000000000011369</v>
          </cell>
          <cell r="Z43">
            <v>-7110</v>
          </cell>
          <cell r="AB43">
            <v>1543.8</v>
          </cell>
        </row>
        <row r="44">
          <cell r="E44" t="str">
            <v>BVSG</v>
          </cell>
          <cell r="I44">
            <v>3709.2000000000003</v>
          </cell>
          <cell r="L44">
            <v>3709.2000000000003</v>
          </cell>
          <cell r="N44">
            <v>4639.2</v>
          </cell>
          <cell r="O44">
            <v>0</v>
          </cell>
          <cell r="P44">
            <v>4639.2</v>
          </cell>
          <cell r="Q44">
            <v>0</v>
          </cell>
          <cell r="R44">
            <v>0</v>
          </cell>
          <cell r="T44">
            <v>0</v>
          </cell>
          <cell r="V44">
            <v>4639.2</v>
          </cell>
          <cell r="W44">
            <v>4639.2</v>
          </cell>
          <cell r="X44" t="str">
            <v/>
          </cell>
          <cell r="Y44">
            <v>1064</v>
          </cell>
          <cell r="Z44">
            <v>929.99999999999955</v>
          </cell>
          <cell r="AB44">
            <v>3575.2</v>
          </cell>
        </row>
        <row r="45">
          <cell r="E45" t="str">
            <v>GPC</v>
          </cell>
          <cell r="I45">
            <v>65529.200000000004</v>
          </cell>
          <cell r="L45">
            <v>65529.200000000004</v>
          </cell>
          <cell r="N45">
            <v>35039</v>
          </cell>
          <cell r="O45">
            <v>0</v>
          </cell>
          <cell r="P45">
            <v>35039</v>
          </cell>
          <cell r="Q45">
            <v>30490.200000000004</v>
          </cell>
          <cell r="R45">
            <v>0</v>
          </cell>
          <cell r="T45">
            <v>76888</v>
          </cell>
          <cell r="V45">
            <v>142417.20000000001</v>
          </cell>
          <cell r="W45">
            <v>35039</v>
          </cell>
          <cell r="X45" t="str">
            <v/>
          </cell>
          <cell r="Y45">
            <v>0</v>
          </cell>
          <cell r="Z45">
            <v>76888</v>
          </cell>
          <cell r="AB45">
            <v>142417.20000000001</v>
          </cell>
        </row>
        <row r="46">
          <cell r="E46" t="str">
            <v>WST</v>
          </cell>
          <cell r="I46">
            <v>6182</v>
          </cell>
          <cell r="L46">
            <v>6182</v>
          </cell>
          <cell r="N46">
            <v>276.8</v>
          </cell>
          <cell r="O46">
            <v>0</v>
          </cell>
          <cell r="P46">
            <v>276.8</v>
          </cell>
          <cell r="Q46">
            <v>5905.2</v>
          </cell>
          <cell r="R46">
            <v>0</v>
          </cell>
          <cell r="V46">
            <v>6182</v>
          </cell>
          <cell r="W46">
            <v>276.8</v>
          </cell>
          <cell r="X46" t="str">
            <v/>
          </cell>
          <cell r="Y46">
            <v>0</v>
          </cell>
          <cell r="Z46">
            <v>0</v>
          </cell>
          <cell r="AB46">
            <v>6182</v>
          </cell>
        </row>
        <row r="47">
          <cell r="E47" t="str">
            <v>TPC</v>
          </cell>
          <cell r="I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V47">
            <v>0</v>
          </cell>
          <cell r="W47">
            <v>0</v>
          </cell>
          <cell r="X47" t="str">
            <v/>
          </cell>
          <cell r="Y47">
            <v>0</v>
          </cell>
          <cell r="Z47">
            <v>0</v>
          </cell>
          <cell r="AB47">
            <v>0</v>
          </cell>
        </row>
        <row r="49">
          <cell r="D49" t="str">
            <v>SUB-TOTAL  PAYROLL BURDEN</v>
          </cell>
          <cell r="I49">
            <v>1248764</v>
          </cell>
          <cell r="J49">
            <v>0</v>
          </cell>
          <cell r="K49">
            <v>0</v>
          </cell>
          <cell r="L49">
            <v>1248764</v>
          </cell>
          <cell r="N49">
            <v>580792</v>
          </cell>
          <cell r="O49">
            <v>0</v>
          </cell>
          <cell r="P49">
            <v>580792</v>
          </cell>
          <cell r="Q49">
            <v>668902</v>
          </cell>
          <cell r="R49">
            <v>0</v>
          </cell>
          <cell r="S49">
            <v>0</v>
          </cell>
          <cell r="T49">
            <v>235159</v>
          </cell>
          <cell r="U49">
            <v>0</v>
          </cell>
          <cell r="V49">
            <v>1484853</v>
          </cell>
          <cell r="W49">
            <v>580792</v>
          </cell>
          <cell r="X49" t="str">
            <v/>
          </cell>
          <cell r="Y49">
            <v>4939.0000000000009</v>
          </cell>
          <cell r="Z49">
            <v>236089</v>
          </cell>
          <cell r="AB49">
            <v>1479914</v>
          </cell>
          <cell r="AC49" t="str">
            <v>BVCOR</v>
          </cell>
        </row>
        <row r="50">
          <cell r="X50" t="str">
            <v/>
          </cell>
        </row>
        <row r="51">
          <cell r="C51" t="str">
            <v>90.1140 Direct Expense</v>
          </cell>
          <cell r="X51" t="str">
            <v/>
          </cell>
        </row>
        <row r="52">
          <cell r="E52" t="str">
            <v>BVCI</v>
          </cell>
          <cell r="I52">
            <v>25440</v>
          </cell>
          <cell r="L52">
            <v>25440</v>
          </cell>
          <cell r="N52">
            <v>0</v>
          </cell>
          <cell r="P52">
            <v>0</v>
          </cell>
          <cell r="Q52">
            <v>0</v>
          </cell>
          <cell r="V52">
            <v>0</v>
          </cell>
          <cell r="W52">
            <v>0</v>
          </cell>
          <cell r="X52" t="str">
            <v/>
          </cell>
          <cell r="Y52">
            <v>0</v>
          </cell>
          <cell r="Z52">
            <v>-25440</v>
          </cell>
          <cell r="AB52">
            <v>0</v>
          </cell>
        </row>
        <row r="53">
          <cell r="E53" t="str">
            <v>BVCOR - Power</v>
          </cell>
          <cell r="I53">
            <v>1833000</v>
          </cell>
          <cell r="L53">
            <v>1833000</v>
          </cell>
          <cell r="N53">
            <v>556869</v>
          </cell>
          <cell r="P53">
            <v>556869</v>
          </cell>
          <cell r="Q53">
            <v>1274606</v>
          </cell>
          <cell r="T53">
            <v>77727</v>
          </cell>
          <cell r="V53">
            <v>1909202</v>
          </cell>
          <cell r="W53">
            <v>556869</v>
          </cell>
          <cell r="X53" t="str">
            <v/>
          </cell>
          <cell r="Y53">
            <v>-17284</v>
          </cell>
          <cell r="Z53">
            <v>76202</v>
          </cell>
          <cell r="AB53">
            <v>1926486</v>
          </cell>
        </row>
        <row r="54">
          <cell r="E54" t="str">
            <v>BVPT</v>
          </cell>
          <cell r="I54">
            <v>10000</v>
          </cell>
          <cell r="L54">
            <v>10000</v>
          </cell>
          <cell r="N54">
            <v>4116</v>
          </cell>
          <cell r="P54">
            <v>4116</v>
          </cell>
          <cell r="Q54">
            <v>5884</v>
          </cell>
          <cell r="V54">
            <v>10000</v>
          </cell>
          <cell r="W54">
            <v>4116</v>
          </cell>
          <cell r="X54" t="str">
            <v/>
          </cell>
          <cell r="Y54">
            <v>0</v>
          </cell>
          <cell r="Z54">
            <v>0</v>
          </cell>
          <cell r="AB54">
            <v>10000</v>
          </cell>
        </row>
        <row r="55">
          <cell r="E55" t="str">
            <v>BVSG</v>
          </cell>
          <cell r="I55">
            <v>78000</v>
          </cell>
          <cell r="L55">
            <v>78000</v>
          </cell>
          <cell r="N55">
            <v>4</v>
          </cell>
          <cell r="P55">
            <v>4</v>
          </cell>
          <cell r="Q55">
            <v>77996</v>
          </cell>
          <cell r="V55">
            <v>78000</v>
          </cell>
          <cell r="W55">
            <v>4</v>
          </cell>
          <cell r="X55" t="str">
            <v/>
          </cell>
          <cell r="Y55">
            <v>0</v>
          </cell>
          <cell r="Z55">
            <v>0</v>
          </cell>
          <cell r="AB55">
            <v>78000</v>
          </cell>
        </row>
        <row r="56">
          <cell r="E56" t="str">
            <v>GPC</v>
          </cell>
          <cell r="I56">
            <v>156000</v>
          </cell>
          <cell r="L56">
            <v>156000</v>
          </cell>
          <cell r="N56">
            <v>24846</v>
          </cell>
          <cell r="P56">
            <v>24846</v>
          </cell>
          <cell r="Q56">
            <v>131154</v>
          </cell>
          <cell r="T56">
            <v>-54866</v>
          </cell>
          <cell r="V56">
            <v>101134</v>
          </cell>
          <cell r="W56">
            <v>24846</v>
          </cell>
          <cell r="X56" t="str">
            <v/>
          </cell>
          <cell r="Y56">
            <v>0</v>
          </cell>
          <cell r="Z56">
            <v>-54866</v>
          </cell>
          <cell r="AB56">
            <v>101134</v>
          </cell>
        </row>
        <row r="57">
          <cell r="E57" t="str">
            <v>WST</v>
          </cell>
          <cell r="I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V57">
            <v>0</v>
          </cell>
          <cell r="W57">
            <v>0</v>
          </cell>
          <cell r="X57" t="str">
            <v/>
          </cell>
          <cell r="Y57">
            <v>0</v>
          </cell>
          <cell r="Z57">
            <v>0</v>
          </cell>
          <cell r="AB57">
            <v>0</v>
          </cell>
        </row>
        <row r="58">
          <cell r="E58" t="str">
            <v>TPC</v>
          </cell>
          <cell r="I58">
            <v>0</v>
          </cell>
          <cell r="L58">
            <v>0</v>
          </cell>
          <cell r="N58">
            <v>0</v>
          </cell>
          <cell r="P58">
            <v>0</v>
          </cell>
          <cell r="Q58">
            <v>0</v>
          </cell>
          <cell r="V58">
            <v>0</v>
          </cell>
          <cell r="W58">
            <v>0</v>
          </cell>
          <cell r="X58" t="str">
            <v/>
          </cell>
          <cell r="Y58">
            <v>0</v>
          </cell>
          <cell r="Z58">
            <v>0</v>
          </cell>
          <cell r="AB58">
            <v>0</v>
          </cell>
        </row>
        <row r="61">
          <cell r="D61" t="str">
            <v>SUB-TOTAL  DIRECT EXPENSE</v>
          </cell>
          <cell r="I61">
            <v>2102440</v>
          </cell>
          <cell r="J61">
            <v>0</v>
          </cell>
          <cell r="K61">
            <v>0</v>
          </cell>
          <cell r="L61">
            <v>2102440</v>
          </cell>
          <cell r="N61">
            <v>585835</v>
          </cell>
          <cell r="O61">
            <v>0</v>
          </cell>
          <cell r="P61">
            <v>585835</v>
          </cell>
          <cell r="Q61">
            <v>1489640</v>
          </cell>
          <cell r="R61">
            <v>0</v>
          </cell>
          <cell r="S61">
            <v>0</v>
          </cell>
          <cell r="T61">
            <v>22861</v>
          </cell>
          <cell r="U61">
            <v>0</v>
          </cell>
          <cell r="V61">
            <v>2098336</v>
          </cell>
          <cell r="W61">
            <v>585835</v>
          </cell>
          <cell r="Y61">
            <v>-17284</v>
          </cell>
          <cell r="Z61">
            <v>-4104</v>
          </cell>
          <cell r="AB61">
            <v>2115620</v>
          </cell>
          <cell r="AC61" t="str">
            <v>BVCOR</v>
          </cell>
        </row>
        <row r="63">
          <cell r="C63" t="str">
            <v>ENGINEERING CONTENGENCY</v>
          </cell>
        </row>
        <row r="64">
          <cell r="E64" t="str">
            <v>Salary</v>
          </cell>
          <cell r="G64">
            <v>30.91</v>
          </cell>
          <cell r="I64">
            <v>587290</v>
          </cell>
          <cell r="L64">
            <v>587290</v>
          </cell>
          <cell r="N64">
            <v>0</v>
          </cell>
          <cell r="P64">
            <v>0</v>
          </cell>
          <cell r="U64">
            <v>0</v>
          </cell>
          <cell r="V64">
            <v>0</v>
          </cell>
          <cell r="X64" t="str">
            <v/>
          </cell>
          <cell r="Y64">
            <v>0</v>
          </cell>
          <cell r="Z64">
            <v>-587290</v>
          </cell>
          <cell r="AB64">
            <v>0</v>
          </cell>
        </row>
        <row r="65">
          <cell r="E65" t="str">
            <v>Burden</v>
          </cell>
          <cell r="G65">
            <v>0.4</v>
          </cell>
          <cell r="I65">
            <v>234916</v>
          </cell>
          <cell r="L65">
            <v>234916</v>
          </cell>
          <cell r="N65">
            <v>0</v>
          </cell>
          <cell r="P65">
            <v>0</v>
          </cell>
          <cell r="U65">
            <v>0</v>
          </cell>
          <cell r="V65">
            <v>0</v>
          </cell>
          <cell r="X65" t="str">
            <v/>
          </cell>
          <cell r="Y65">
            <v>0</v>
          </cell>
          <cell r="Z65">
            <v>-234916</v>
          </cell>
          <cell r="AB65">
            <v>0</v>
          </cell>
        </row>
        <row r="66">
          <cell r="E66" t="str">
            <v>Expenses</v>
          </cell>
          <cell r="I66">
            <v>494000</v>
          </cell>
          <cell r="L66">
            <v>494000</v>
          </cell>
          <cell r="N66">
            <v>0</v>
          </cell>
          <cell r="P66">
            <v>0</v>
          </cell>
          <cell r="U66">
            <v>494000</v>
          </cell>
          <cell r="V66">
            <v>494000</v>
          </cell>
          <cell r="X66" t="str">
            <v/>
          </cell>
          <cell r="Y66">
            <v>0</v>
          </cell>
          <cell r="Z66">
            <v>0</v>
          </cell>
          <cell r="AB66">
            <v>494000</v>
          </cell>
        </row>
        <row r="68">
          <cell r="D68" t="str">
            <v>SUB-TOTAL  ENGINEERING CONTENGENCY</v>
          </cell>
          <cell r="I68">
            <v>1316206</v>
          </cell>
          <cell r="J68">
            <v>0</v>
          </cell>
          <cell r="K68">
            <v>0</v>
          </cell>
          <cell r="L68">
            <v>1316206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494000</v>
          </cell>
          <cell r="V68">
            <v>494000</v>
          </cell>
          <cell r="W68">
            <v>0</v>
          </cell>
          <cell r="Y68">
            <v>0</v>
          </cell>
          <cell r="Z68">
            <v>-822206</v>
          </cell>
          <cell r="AB68">
            <v>494000</v>
          </cell>
        </row>
        <row r="69">
          <cell r="X69" t="str">
            <v/>
          </cell>
        </row>
        <row r="70">
          <cell r="D70" t="str">
            <v>SUB-TOTAL  ENGINEERING COSTS</v>
          </cell>
          <cell r="I70">
            <v>7789320</v>
          </cell>
          <cell r="J70">
            <v>0</v>
          </cell>
          <cell r="K70">
            <v>0</v>
          </cell>
          <cell r="L70">
            <v>7789320</v>
          </cell>
          <cell r="N70">
            <v>2600014</v>
          </cell>
          <cell r="O70">
            <v>0</v>
          </cell>
          <cell r="P70">
            <v>2600014</v>
          </cell>
          <cell r="Q70">
            <v>3840349</v>
          </cell>
          <cell r="R70">
            <v>0</v>
          </cell>
          <cell r="S70">
            <v>0</v>
          </cell>
          <cell r="T70">
            <v>854957</v>
          </cell>
          <cell r="U70">
            <v>494000</v>
          </cell>
          <cell r="V70">
            <v>7789320</v>
          </cell>
          <cell r="W70">
            <v>2600014</v>
          </cell>
          <cell r="Y70">
            <v>0</v>
          </cell>
          <cell r="Z70">
            <v>0</v>
          </cell>
          <cell r="AB70">
            <v>7789320</v>
          </cell>
        </row>
        <row r="71">
          <cell r="X71" t="str">
            <v/>
          </cell>
        </row>
        <row r="72">
          <cell r="B72" t="str">
            <v>PROJECT INDIRECTS</v>
          </cell>
          <cell r="X72" t="str">
            <v/>
          </cell>
        </row>
        <row r="73">
          <cell r="X73" t="str">
            <v/>
          </cell>
        </row>
        <row r="74">
          <cell r="C74" t="str">
            <v>99.1500 Insurance</v>
          </cell>
          <cell r="I74">
            <v>275000</v>
          </cell>
          <cell r="L74">
            <v>275000</v>
          </cell>
          <cell r="N74">
            <v>395441</v>
          </cell>
          <cell r="P74">
            <v>395441</v>
          </cell>
          <cell r="Q74">
            <v>0</v>
          </cell>
          <cell r="V74">
            <v>395441</v>
          </cell>
          <cell r="W74">
            <v>395441</v>
          </cell>
          <cell r="X74" t="str">
            <v/>
          </cell>
          <cell r="Y74">
            <v>0</v>
          </cell>
          <cell r="Z74">
            <v>120441</v>
          </cell>
          <cell r="AB74">
            <v>395441</v>
          </cell>
        </row>
        <row r="75">
          <cell r="C75" t="str">
            <v>99.2200 Escalation - Labor</v>
          </cell>
          <cell r="I75">
            <v>2240000</v>
          </cell>
          <cell r="K75">
            <v>-2240000</v>
          </cell>
          <cell r="L75">
            <v>0</v>
          </cell>
          <cell r="P75">
            <v>0</v>
          </cell>
          <cell r="Q75">
            <v>0</v>
          </cell>
          <cell r="V75">
            <v>0</v>
          </cell>
          <cell r="X75" t="str">
            <v/>
          </cell>
          <cell r="Y75">
            <v>0</v>
          </cell>
          <cell r="Z75">
            <v>0</v>
          </cell>
          <cell r="AB75">
            <v>0</v>
          </cell>
        </row>
        <row r="76">
          <cell r="C76" t="str">
            <v>99.2210 Escalation - Material</v>
          </cell>
          <cell r="I76">
            <v>580500</v>
          </cell>
          <cell r="K76">
            <v>-580500</v>
          </cell>
          <cell r="L76">
            <v>0</v>
          </cell>
          <cell r="P76">
            <v>0</v>
          </cell>
          <cell r="Q76">
            <v>0</v>
          </cell>
          <cell r="V76">
            <v>0</v>
          </cell>
          <cell r="X76" t="str">
            <v/>
          </cell>
          <cell r="Y76">
            <v>0</v>
          </cell>
          <cell r="Z76">
            <v>0</v>
          </cell>
          <cell r="AB76">
            <v>0</v>
          </cell>
        </row>
        <row r="77">
          <cell r="C77" t="str">
            <v>99.2700   ACCELERATION SCHEDULE</v>
          </cell>
          <cell r="I77">
            <v>2850000</v>
          </cell>
          <cell r="K77">
            <v>-2850000</v>
          </cell>
          <cell r="L77">
            <v>0</v>
          </cell>
          <cell r="P77">
            <v>0</v>
          </cell>
          <cell r="U77">
            <v>0</v>
          </cell>
          <cell r="V77">
            <v>0</v>
          </cell>
          <cell r="X77" t="str">
            <v/>
          </cell>
          <cell r="Y77">
            <v>0</v>
          </cell>
          <cell r="Z77">
            <v>0</v>
          </cell>
          <cell r="AB77">
            <v>0</v>
          </cell>
        </row>
        <row r="78">
          <cell r="C78" t="str">
            <v>EBIT - FEE</v>
          </cell>
          <cell r="I78">
            <v>0</v>
          </cell>
          <cell r="K78">
            <v>0</v>
          </cell>
          <cell r="L78">
            <v>0</v>
          </cell>
          <cell r="P78">
            <v>0</v>
          </cell>
          <cell r="Q78">
            <v>0</v>
          </cell>
          <cell r="V78">
            <v>0</v>
          </cell>
          <cell r="X78" t="str">
            <v/>
          </cell>
          <cell r="Y78">
            <v>0</v>
          </cell>
          <cell r="Z78">
            <v>0</v>
          </cell>
          <cell r="AB78">
            <v>0</v>
          </cell>
        </row>
        <row r="79">
          <cell r="X79" t="str">
            <v/>
          </cell>
        </row>
        <row r="80">
          <cell r="D80" t="str">
            <v>SUB-TOTAL  PROJECT  INDIRECTS</v>
          </cell>
          <cell r="I80">
            <v>5945500</v>
          </cell>
          <cell r="J80">
            <v>0</v>
          </cell>
          <cell r="K80">
            <v>-5670500</v>
          </cell>
          <cell r="L80">
            <v>275000</v>
          </cell>
          <cell r="N80">
            <v>395441</v>
          </cell>
          <cell r="O80">
            <v>0</v>
          </cell>
          <cell r="P80">
            <v>395441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395441</v>
          </cell>
          <cell r="W80">
            <v>395441</v>
          </cell>
          <cell r="X80" t="str">
            <v/>
          </cell>
          <cell r="Y80">
            <v>0</v>
          </cell>
          <cell r="Z80">
            <v>120441</v>
          </cell>
          <cell r="AB80">
            <v>395441</v>
          </cell>
          <cell r="AC80" t="str">
            <v>BVCOR</v>
          </cell>
        </row>
        <row r="82">
          <cell r="C82" t="str">
            <v>99.2500   PROJECT CONTINGENCY</v>
          </cell>
          <cell r="I82">
            <v>5052270</v>
          </cell>
          <cell r="L82">
            <v>5052270</v>
          </cell>
          <cell r="P82">
            <v>0</v>
          </cell>
          <cell r="U82">
            <v>5052270</v>
          </cell>
          <cell r="V82">
            <v>5052270</v>
          </cell>
          <cell r="X82" t="str">
            <v/>
          </cell>
          <cell r="Y82">
            <v>170827</v>
          </cell>
          <cell r="Z82">
            <v>0</v>
          </cell>
          <cell r="AB82">
            <v>4881443</v>
          </cell>
        </row>
        <row r="84">
          <cell r="D84" t="str">
            <v>SUB-TOTAL  PROJECT CONTENGENCY</v>
          </cell>
          <cell r="I84">
            <v>5052270</v>
          </cell>
          <cell r="J84">
            <v>0</v>
          </cell>
          <cell r="K84">
            <v>0</v>
          </cell>
          <cell r="L84">
            <v>5052270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5052270</v>
          </cell>
          <cell r="V84">
            <v>5052270</v>
          </cell>
          <cell r="W84">
            <v>0</v>
          </cell>
          <cell r="Y84">
            <v>170827</v>
          </cell>
          <cell r="Z84">
            <v>0</v>
          </cell>
          <cell r="AB84">
            <v>4881443</v>
          </cell>
        </row>
        <row r="85">
          <cell r="X85" t="str">
            <v/>
          </cell>
        </row>
        <row r="86">
          <cell r="B86" t="str">
            <v xml:space="preserve">  TOTAL  ENGINEERING  COSTS</v>
          </cell>
          <cell r="I86">
            <v>18787090</v>
          </cell>
          <cell r="J86">
            <v>0</v>
          </cell>
          <cell r="K86">
            <v>-5670500</v>
          </cell>
          <cell r="L86">
            <v>13116590</v>
          </cell>
          <cell r="N86">
            <v>2995455</v>
          </cell>
          <cell r="O86">
            <v>0</v>
          </cell>
          <cell r="P86">
            <v>2995455</v>
          </cell>
          <cell r="Q86">
            <v>3840349</v>
          </cell>
          <cell r="R86">
            <v>0</v>
          </cell>
          <cell r="S86">
            <v>0</v>
          </cell>
          <cell r="T86">
            <v>854957</v>
          </cell>
          <cell r="U86">
            <v>5546270</v>
          </cell>
          <cell r="V86">
            <v>13237031</v>
          </cell>
          <cell r="W86">
            <v>2995455</v>
          </cell>
          <cell r="X86" t="str">
            <v/>
          </cell>
          <cell r="Y86">
            <v>170827</v>
          </cell>
          <cell r="Z86">
            <v>120441</v>
          </cell>
          <cell r="AB86">
            <v>13066204</v>
          </cell>
          <cell r="AC86" t="str">
            <v>BVCOR</v>
          </cell>
        </row>
        <row r="87">
          <cell r="X87" t="str">
            <v/>
          </cell>
        </row>
        <row r="88">
          <cell r="B88" t="str">
            <v>PROCUREMENT</v>
          </cell>
          <cell r="X88" t="str">
            <v/>
          </cell>
        </row>
        <row r="89">
          <cell r="B89" t="str">
            <v>CIVIL / STRUCTURAL  CONTRACTS</v>
          </cell>
          <cell r="X89" t="str">
            <v/>
          </cell>
        </row>
        <row r="90">
          <cell r="C90" t="str">
            <v>61.0201  Pre-Eng. Buildings</v>
          </cell>
          <cell r="G90" t="str">
            <v>220000000</v>
          </cell>
          <cell r="H90" t="str">
            <v>Wallace &amp; Smith</v>
          </cell>
          <cell r="I90">
            <v>0</v>
          </cell>
          <cell r="K90">
            <v>718573</v>
          </cell>
          <cell r="L90">
            <v>718573</v>
          </cell>
          <cell r="N90">
            <v>725949</v>
          </cell>
          <cell r="P90">
            <v>725949</v>
          </cell>
          <cell r="Q90">
            <v>21800</v>
          </cell>
          <cell r="V90">
            <v>747749</v>
          </cell>
          <cell r="Y90">
            <v>29176</v>
          </cell>
          <cell r="Z90">
            <v>29176</v>
          </cell>
          <cell r="AB90">
            <v>718573</v>
          </cell>
        </row>
        <row r="91">
          <cell r="C91" t="str">
            <v>61.0800   Concrete</v>
          </cell>
          <cell r="G91" t="str">
            <v>(Incd in GC)</v>
          </cell>
          <cell r="I91">
            <v>1305093</v>
          </cell>
          <cell r="K91">
            <v>-1305093</v>
          </cell>
          <cell r="L91">
            <v>0</v>
          </cell>
          <cell r="P91">
            <v>0</v>
          </cell>
          <cell r="Q91">
            <v>0</v>
          </cell>
          <cell r="V91">
            <v>0</v>
          </cell>
          <cell r="Y91">
            <v>0</v>
          </cell>
          <cell r="Z91">
            <v>0</v>
          </cell>
          <cell r="AB91">
            <v>0</v>
          </cell>
        </row>
        <row r="92">
          <cell r="C92" t="str">
            <v>61.0805   Grouting</v>
          </cell>
          <cell r="G92" t="str">
            <v>(Incd in GC)</v>
          </cell>
          <cell r="I92">
            <v>50000</v>
          </cell>
          <cell r="K92">
            <v>-50000</v>
          </cell>
          <cell r="L92">
            <v>0</v>
          </cell>
          <cell r="P92">
            <v>0</v>
          </cell>
          <cell r="Q92">
            <v>0</v>
          </cell>
          <cell r="V92">
            <v>0</v>
          </cell>
          <cell r="Y92">
            <v>0</v>
          </cell>
          <cell r="Z92">
            <v>0</v>
          </cell>
          <cell r="AB92">
            <v>0</v>
          </cell>
        </row>
        <row r="93">
          <cell r="C93" t="str">
            <v>61.0810   Embeds and Anchor Bolts</v>
          </cell>
          <cell r="G93" t="str">
            <v>(Incd in GC)</v>
          </cell>
          <cell r="I93">
            <v>215007</v>
          </cell>
          <cell r="K93">
            <v>-215007</v>
          </cell>
          <cell r="L93">
            <v>0</v>
          </cell>
          <cell r="P93">
            <v>0</v>
          </cell>
          <cell r="Q93">
            <v>0</v>
          </cell>
          <cell r="V93">
            <v>0</v>
          </cell>
          <cell r="Y93">
            <v>0</v>
          </cell>
          <cell r="Z93">
            <v>0</v>
          </cell>
          <cell r="AB93">
            <v>0</v>
          </cell>
        </row>
        <row r="94">
          <cell r="C94" t="str">
            <v>61.0965   Painting</v>
          </cell>
          <cell r="G94" t="str">
            <v>(Incd in GC)</v>
          </cell>
          <cell r="I94">
            <v>362500</v>
          </cell>
          <cell r="K94">
            <v>-362500</v>
          </cell>
          <cell r="L94">
            <v>0</v>
          </cell>
          <cell r="P94">
            <v>0</v>
          </cell>
          <cell r="Q94">
            <v>0</v>
          </cell>
          <cell r="V94">
            <v>0</v>
          </cell>
          <cell r="Y94">
            <v>0</v>
          </cell>
          <cell r="Z94">
            <v>0</v>
          </cell>
          <cell r="AB94">
            <v>0</v>
          </cell>
        </row>
        <row r="95">
          <cell r="C95" t="str">
            <v>61.0967   Chemical Resistant Coatings</v>
          </cell>
          <cell r="G95" t="str">
            <v>(Incd in GC)</v>
          </cell>
          <cell r="I95">
            <v>210000</v>
          </cell>
          <cell r="K95">
            <v>-210000</v>
          </cell>
          <cell r="L95">
            <v>0</v>
          </cell>
          <cell r="P95">
            <v>0</v>
          </cell>
          <cell r="Q95">
            <v>0</v>
          </cell>
          <cell r="V95">
            <v>0</v>
          </cell>
          <cell r="Y95">
            <v>0</v>
          </cell>
          <cell r="Z95">
            <v>0</v>
          </cell>
          <cell r="AB95">
            <v>0</v>
          </cell>
        </row>
        <row r="96">
          <cell r="C96" t="str">
            <v>61.1206   Turbine Crane</v>
          </cell>
          <cell r="G96" t="str">
            <v>(Incd in GC)</v>
          </cell>
          <cell r="I96">
            <v>14000</v>
          </cell>
          <cell r="K96">
            <v>-14000</v>
          </cell>
          <cell r="L96">
            <v>0</v>
          </cell>
          <cell r="P96">
            <v>0</v>
          </cell>
          <cell r="Q96">
            <v>0</v>
          </cell>
          <cell r="V96">
            <v>0</v>
          </cell>
          <cell r="Y96">
            <v>0</v>
          </cell>
          <cell r="Z96">
            <v>0</v>
          </cell>
          <cell r="AB96">
            <v>0</v>
          </cell>
        </row>
        <row r="97">
          <cell r="C97" t="str">
            <v>61.1808   Manholes</v>
          </cell>
          <cell r="G97" t="str">
            <v>(Incd in GC)</v>
          </cell>
          <cell r="I97">
            <v>36068</v>
          </cell>
          <cell r="K97">
            <v>-36068</v>
          </cell>
          <cell r="L97">
            <v>0</v>
          </cell>
          <cell r="P97">
            <v>0</v>
          </cell>
          <cell r="Q97">
            <v>0</v>
          </cell>
          <cell r="V97">
            <v>0</v>
          </cell>
          <cell r="Y97">
            <v>0</v>
          </cell>
          <cell r="Z97">
            <v>0</v>
          </cell>
          <cell r="AB97">
            <v>0</v>
          </cell>
        </row>
        <row r="98">
          <cell r="C98" t="str">
            <v>61.2005   Oil/Water Separator</v>
          </cell>
          <cell r="G98" t="str">
            <v>402451500</v>
          </cell>
          <cell r="I98">
            <v>50000</v>
          </cell>
          <cell r="K98">
            <v>-50000</v>
          </cell>
          <cell r="L98">
            <v>0</v>
          </cell>
          <cell r="P98">
            <v>0</v>
          </cell>
          <cell r="Q98">
            <v>0</v>
          </cell>
          <cell r="V98">
            <v>0</v>
          </cell>
          <cell r="Y98">
            <v>-50000</v>
          </cell>
          <cell r="Z98">
            <v>0</v>
          </cell>
          <cell r="AB98">
            <v>50000</v>
          </cell>
        </row>
        <row r="99">
          <cell r="C99" t="str">
            <v>61.3200   HVAC</v>
          </cell>
          <cell r="G99" t="str">
            <v>(Incd in GC)</v>
          </cell>
          <cell r="I99">
            <v>750</v>
          </cell>
          <cell r="K99">
            <v>-750</v>
          </cell>
          <cell r="L99">
            <v>0</v>
          </cell>
          <cell r="P99">
            <v>0</v>
          </cell>
          <cell r="Q99">
            <v>0</v>
          </cell>
          <cell r="V99">
            <v>0</v>
          </cell>
          <cell r="Y99">
            <v>0</v>
          </cell>
          <cell r="Z99">
            <v>0</v>
          </cell>
          <cell r="AB99">
            <v>0</v>
          </cell>
        </row>
        <row r="100">
          <cell r="C100" t="str">
            <v>61.4000   Structural Steel</v>
          </cell>
          <cell r="G100">
            <v>210300000</v>
          </cell>
          <cell r="H100" t="str">
            <v>Cives</v>
          </cell>
          <cell r="I100">
            <v>2016912</v>
          </cell>
          <cell r="K100">
            <v>50000</v>
          </cell>
          <cell r="L100">
            <v>2066912</v>
          </cell>
          <cell r="N100">
            <v>1184163</v>
          </cell>
          <cell r="P100">
            <v>1184163</v>
          </cell>
          <cell r="Q100">
            <v>35500</v>
          </cell>
          <cell r="V100">
            <v>1219663</v>
          </cell>
          <cell r="Y100">
            <v>-847249</v>
          </cell>
          <cell r="Z100">
            <v>-847249</v>
          </cell>
          <cell r="AB100">
            <v>2066912</v>
          </cell>
        </row>
        <row r="101">
          <cell r="C101" t="str">
            <v>61.5038   Reinforcing Steel</v>
          </cell>
          <cell r="G101" t="str">
            <v>(Incd in GC)</v>
          </cell>
          <cell r="I101">
            <v>1567120</v>
          </cell>
          <cell r="K101">
            <v>-1567120</v>
          </cell>
          <cell r="L101">
            <v>0</v>
          </cell>
          <cell r="P101">
            <v>0</v>
          </cell>
          <cell r="Q101">
            <v>0</v>
          </cell>
          <cell r="V101">
            <v>0</v>
          </cell>
          <cell r="Y101">
            <v>0</v>
          </cell>
          <cell r="Z101">
            <v>0</v>
          </cell>
          <cell r="AB101">
            <v>0</v>
          </cell>
        </row>
        <row r="102">
          <cell r="C102" t="str">
            <v>61.5040   Forms/Formwork</v>
          </cell>
          <cell r="G102" t="str">
            <v>(Incd in GC)</v>
          </cell>
          <cell r="I102">
            <v>367046</v>
          </cell>
          <cell r="K102">
            <v>-367046</v>
          </cell>
          <cell r="L102">
            <v>0</v>
          </cell>
          <cell r="P102">
            <v>0</v>
          </cell>
          <cell r="Q102">
            <v>0</v>
          </cell>
          <cell r="V102">
            <v>0</v>
          </cell>
          <cell r="Y102">
            <v>0</v>
          </cell>
          <cell r="Z102">
            <v>0</v>
          </cell>
          <cell r="AB102">
            <v>0</v>
          </cell>
        </row>
        <row r="103">
          <cell r="C103" t="str">
            <v>61.5114   Stop Logs</v>
          </cell>
          <cell r="G103" t="str">
            <v>(Incd in GC)</v>
          </cell>
          <cell r="I103">
            <v>25000</v>
          </cell>
          <cell r="K103">
            <v>-25000</v>
          </cell>
          <cell r="L103">
            <v>0</v>
          </cell>
          <cell r="P103">
            <v>0</v>
          </cell>
          <cell r="Q103">
            <v>0</v>
          </cell>
          <cell r="V103">
            <v>0</v>
          </cell>
          <cell r="Y103">
            <v>0</v>
          </cell>
          <cell r="Z103">
            <v>0</v>
          </cell>
          <cell r="AB103">
            <v>0</v>
          </cell>
        </row>
        <row r="104">
          <cell r="C104" t="str">
            <v>61.5209   Precast Concrete Manholes</v>
          </cell>
          <cell r="G104" t="str">
            <v>(Incd in GC)</v>
          </cell>
          <cell r="I104">
            <v>78650</v>
          </cell>
          <cell r="K104">
            <v>-78650</v>
          </cell>
          <cell r="L104">
            <v>0</v>
          </cell>
          <cell r="P104">
            <v>0</v>
          </cell>
          <cell r="Q104">
            <v>0</v>
          </cell>
          <cell r="V104">
            <v>0</v>
          </cell>
          <cell r="Y104">
            <v>0</v>
          </cell>
          <cell r="Z104">
            <v>0</v>
          </cell>
          <cell r="AB104">
            <v>0</v>
          </cell>
        </row>
        <row r="105">
          <cell r="X105" t="str">
            <v/>
          </cell>
        </row>
        <row r="106">
          <cell r="D106" t="str">
            <v>SUB-TOTAL  CIVIL / STRUCTURAL</v>
          </cell>
          <cell r="I106">
            <v>6298146</v>
          </cell>
          <cell r="J106">
            <v>0</v>
          </cell>
          <cell r="K106">
            <v>-3512661</v>
          </cell>
          <cell r="L106">
            <v>2785485</v>
          </cell>
          <cell r="N106">
            <v>1910112</v>
          </cell>
          <cell r="O106">
            <v>0</v>
          </cell>
          <cell r="P106">
            <v>1910112</v>
          </cell>
          <cell r="Q106">
            <v>57300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1967412</v>
          </cell>
          <cell r="W106">
            <v>0</v>
          </cell>
          <cell r="X106" t="str">
            <v/>
          </cell>
          <cell r="Y106">
            <v>-868073</v>
          </cell>
          <cell r="Z106">
            <v>-818073</v>
          </cell>
          <cell r="AB106">
            <v>2835485</v>
          </cell>
          <cell r="AC106" t="str">
            <v>BVCOR</v>
          </cell>
        </row>
        <row r="107">
          <cell r="X107" t="str">
            <v/>
          </cell>
        </row>
        <row r="108">
          <cell r="B108" t="str">
            <v>MECHANICAL  CONTRACTS</v>
          </cell>
          <cell r="X108" t="str">
            <v/>
          </cell>
        </row>
        <row r="109">
          <cell r="C109" t="str">
            <v>62.0205   Continuous Emissions Monitoring (CEM)</v>
          </cell>
          <cell r="G109" t="str">
            <v>(With 641402)</v>
          </cell>
          <cell r="I109">
            <v>200000</v>
          </cell>
          <cell r="K109">
            <v>-200000</v>
          </cell>
          <cell r="L109">
            <v>0</v>
          </cell>
          <cell r="P109">
            <v>0</v>
          </cell>
          <cell r="Q109">
            <v>0</v>
          </cell>
          <cell r="V109">
            <v>0</v>
          </cell>
          <cell r="Y109">
            <v>0</v>
          </cell>
          <cell r="Z109">
            <v>0</v>
          </cell>
          <cell r="AB109">
            <v>0</v>
          </cell>
        </row>
        <row r="110">
          <cell r="C110" t="str">
            <v>62.0209   Ammonia Storage Tank &amp; Vaporizer</v>
          </cell>
          <cell r="G110" t="str">
            <v>434123300</v>
          </cell>
          <cell r="I110">
            <v>0</v>
          </cell>
          <cell r="K110">
            <v>290000</v>
          </cell>
          <cell r="L110">
            <v>290000</v>
          </cell>
          <cell r="P110">
            <v>0</v>
          </cell>
          <cell r="Q110">
            <v>290000</v>
          </cell>
          <cell r="V110">
            <v>290000</v>
          </cell>
          <cell r="Y110">
            <v>0</v>
          </cell>
          <cell r="Z110">
            <v>0</v>
          </cell>
          <cell r="AB110">
            <v>290000</v>
          </cell>
        </row>
        <row r="111">
          <cell r="C111" t="str">
            <v>62.0401   Compressors</v>
          </cell>
          <cell r="G111" t="str">
            <v>420151000</v>
          </cell>
          <cell r="I111">
            <v>120000</v>
          </cell>
          <cell r="L111">
            <v>120000</v>
          </cell>
          <cell r="P111">
            <v>0</v>
          </cell>
          <cell r="Q111">
            <v>120000</v>
          </cell>
          <cell r="V111">
            <v>120000</v>
          </cell>
          <cell r="Y111">
            <v>0</v>
          </cell>
          <cell r="Z111">
            <v>0</v>
          </cell>
          <cell r="AB111">
            <v>120000</v>
          </cell>
        </row>
        <row r="112">
          <cell r="C112" t="str">
            <v>62.0409   Fuel Gas Seperator/Scrubber</v>
          </cell>
          <cell r="G112" t="str">
            <v>(Incd in GC)</v>
          </cell>
          <cell r="I112">
            <v>90000</v>
          </cell>
          <cell r="K112">
            <v>-90000</v>
          </cell>
          <cell r="L112">
            <v>0</v>
          </cell>
          <cell r="P112">
            <v>0</v>
          </cell>
          <cell r="Q112">
            <v>0</v>
          </cell>
          <cell r="V112">
            <v>0</v>
          </cell>
          <cell r="Y112">
            <v>0</v>
          </cell>
          <cell r="Z112">
            <v>0</v>
          </cell>
          <cell r="AB112">
            <v>0</v>
          </cell>
        </row>
        <row r="113">
          <cell r="C113" t="str">
            <v>62.0412   Ammonia Supply/StorageE</v>
          </cell>
          <cell r="G113" t="str">
            <v>(Incd in GC)</v>
          </cell>
          <cell r="I113">
            <v>290000</v>
          </cell>
          <cell r="K113">
            <v>-290000</v>
          </cell>
          <cell r="L113">
            <v>0</v>
          </cell>
          <cell r="P113">
            <v>0</v>
          </cell>
          <cell r="Q113">
            <v>0</v>
          </cell>
          <cell r="V113">
            <v>0</v>
          </cell>
          <cell r="Y113">
            <v>0</v>
          </cell>
          <cell r="Z113">
            <v>0</v>
          </cell>
          <cell r="AB113">
            <v>0</v>
          </cell>
        </row>
        <row r="114">
          <cell r="C114" t="str">
            <v>62.0601   Cooling Tower (F&amp;E)</v>
          </cell>
          <cell r="G114" t="str">
            <v>426450000</v>
          </cell>
          <cell r="H114" t="str">
            <v>Marley</v>
          </cell>
          <cell r="I114">
            <v>2900000</v>
          </cell>
          <cell r="L114">
            <v>2900000</v>
          </cell>
          <cell r="N114">
            <v>3344123</v>
          </cell>
          <cell r="P114">
            <v>3344123</v>
          </cell>
          <cell r="Q114">
            <v>100300</v>
          </cell>
          <cell r="V114">
            <v>3444423</v>
          </cell>
          <cell r="Y114">
            <v>50300</v>
          </cell>
          <cell r="Z114">
            <v>544423</v>
          </cell>
          <cell r="AB114">
            <v>3394123</v>
          </cell>
        </row>
        <row r="115">
          <cell r="C115" t="str">
            <v>62.0805   Fire Protection System (F&amp;E)</v>
          </cell>
          <cell r="G115" t="str">
            <v>438900000</v>
          </cell>
          <cell r="I115">
            <v>548000</v>
          </cell>
          <cell r="L115">
            <v>548000</v>
          </cell>
          <cell r="P115">
            <v>0</v>
          </cell>
          <cell r="Q115">
            <v>548000</v>
          </cell>
          <cell r="V115">
            <v>548000</v>
          </cell>
          <cell r="Y115">
            <v>0</v>
          </cell>
          <cell r="Z115">
            <v>0</v>
          </cell>
          <cell r="AB115">
            <v>548000</v>
          </cell>
        </row>
        <row r="116">
          <cell r="C116" t="str">
            <v>62.1202   Heat Exchangers</v>
          </cell>
          <cell r="G116" t="str">
            <v>426410000</v>
          </cell>
          <cell r="I116">
            <v>258000</v>
          </cell>
          <cell r="L116">
            <v>258000</v>
          </cell>
          <cell r="P116">
            <v>0</v>
          </cell>
          <cell r="Q116">
            <v>258000</v>
          </cell>
          <cell r="V116">
            <v>258000</v>
          </cell>
          <cell r="Y116">
            <v>0</v>
          </cell>
          <cell r="Z116">
            <v>0</v>
          </cell>
          <cell r="AB116">
            <v>258000</v>
          </cell>
        </row>
        <row r="117">
          <cell r="C117" t="str">
            <v>62.1203   Surface Condenser</v>
          </cell>
          <cell r="G117" t="str">
            <v>426020000</v>
          </cell>
          <cell r="H117" t="str">
            <v>TEI</v>
          </cell>
          <cell r="I117">
            <v>1800000</v>
          </cell>
          <cell r="K117">
            <v>200000</v>
          </cell>
          <cell r="L117">
            <v>2000000</v>
          </cell>
          <cell r="N117">
            <v>1430210</v>
          </cell>
          <cell r="O117">
            <v>192535</v>
          </cell>
          <cell r="P117">
            <v>1622745</v>
          </cell>
          <cell r="Q117">
            <v>48700</v>
          </cell>
          <cell r="V117">
            <v>1671445</v>
          </cell>
          <cell r="Y117">
            <v>48700</v>
          </cell>
          <cell r="Z117">
            <v>-328555</v>
          </cell>
          <cell r="AB117">
            <v>1622745</v>
          </cell>
        </row>
        <row r="118">
          <cell r="C118" t="str">
            <v>62.1213   Fuel Gas Heaters</v>
          </cell>
          <cell r="G118" t="str">
            <v>422900000</v>
          </cell>
          <cell r="I118">
            <v>180000</v>
          </cell>
          <cell r="L118">
            <v>180000</v>
          </cell>
          <cell r="P118">
            <v>0</v>
          </cell>
          <cell r="Q118">
            <v>180000</v>
          </cell>
          <cell r="V118">
            <v>180000</v>
          </cell>
          <cell r="Y118">
            <v>0</v>
          </cell>
          <cell r="Z118">
            <v>0</v>
          </cell>
          <cell r="AB118">
            <v>180000</v>
          </cell>
        </row>
        <row r="119">
          <cell r="C119" t="str">
            <v>62.2201   Fabricated Steel Pipe</v>
          </cell>
          <cell r="G119" t="str">
            <v>300130012</v>
          </cell>
          <cell r="I119">
            <v>2268746</v>
          </cell>
          <cell r="K119">
            <v>-1268746</v>
          </cell>
          <cell r="L119">
            <v>1000000</v>
          </cell>
          <cell r="P119">
            <v>0</v>
          </cell>
          <cell r="Q119">
            <v>1000000</v>
          </cell>
          <cell r="V119">
            <v>1000000</v>
          </cell>
          <cell r="Y119">
            <v>0</v>
          </cell>
          <cell r="Z119">
            <v>0</v>
          </cell>
          <cell r="AB119">
            <v>1000000</v>
          </cell>
        </row>
        <row r="120">
          <cell r="C120" t="str">
            <v>62.2202   Fabricated Alloy Steel Pipe</v>
          </cell>
          <cell r="G120" t="str">
            <v>300230012</v>
          </cell>
          <cell r="H120" t="str">
            <v>Bend Tec Inc</v>
          </cell>
          <cell r="I120">
            <v>761882</v>
          </cell>
          <cell r="K120">
            <v>1268746</v>
          </cell>
          <cell r="L120">
            <v>2030628</v>
          </cell>
          <cell r="N120">
            <v>2013000</v>
          </cell>
          <cell r="O120">
            <v>173303</v>
          </cell>
          <cell r="P120">
            <v>2186303</v>
          </cell>
          <cell r="Q120">
            <v>65600</v>
          </cell>
          <cell r="V120">
            <v>2251903</v>
          </cell>
          <cell r="Y120">
            <v>5600</v>
          </cell>
          <cell r="Z120">
            <v>221275</v>
          </cell>
          <cell r="AB120">
            <v>2246303</v>
          </cell>
        </row>
        <row r="121">
          <cell r="C121" t="str">
            <v>62.2205   Concrete Circ. Water Pipe</v>
          </cell>
          <cell r="G121" t="str">
            <v>300720011</v>
          </cell>
          <cell r="H121" t="str">
            <v>Hyperscon</v>
          </cell>
          <cell r="I121">
            <v>598500</v>
          </cell>
          <cell r="L121">
            <v>598500</v>
          </cell>
          <cell r="N121">
            <v>780470</v>
          </cell>
          <cell r="O121">
            <v>55702</v>
          </cell>
          <cell r="P121">
            <v>836172</v>
          </cell>
          <cell r="Q121">
            <v>0</v>
          </cell>
          <cell r="V121">
            <v>836172</v>
          </cell>
          <cell r="Y121">
            <v>-3298</v>
          </cell>
          <cell r="Z121">
            <v>237672</v>
          </cell>
          <cell r="AB121">
            <v>839470</v>
          </cell>
        </row>
        <row r="122">
          <cell r="C122" t="str">
            <v>62.2206   Steel Circ. Water Pipe</v>
          </cell>
          <cell r="G122" t="str">
            <v>314760013</v>
          </cell>
          <cell r="I122">
            <v>427680</v>
          </cell>
          <cell r="L122">
            <v>427680</v>
          </cell>
          <cell r="P122">
            <v>0</v>
          </cell>
          <cell r="Q122">
            <v>427680</v>
          </cell>
          <cell r="V122">
            <v>427680</v>
          </cell>
          <cell r="Y122">
            <v>0</v>
          </cell>
          <cell r="Z122">
            <v>0</v>
          </cell>
          <cell r="AB122">
            <v>427680</v>
          </cell>
        </row>
        <row r="123">
          <cell r="C123" t="str">
            <v>62.2400   Piping Accessories</v>
          </cell>
          <cell r="G123" t="str">
            <v>379000000</v>
          </cell>
          <cell r="I123">
            <v>173500</v>
          </cell>
          <cell r="K123">
            <v>-121000</v>
          </cell>
          <cell r="L123">
            <v>52500</v>
          </cell>
          <cell r="P123">
            <v>0</v>
          </cell>
          <cell r="Q123">
            <v>52500</v>
          </cell>
          <cell r="V123">
            <v>52500</v>
          </cell>
          <cell r="Y123">
            <v>0</v>
          </cell>
          <cell r="Z123">
            <v>0</v>
          </cell>
          <cell r="AB123">
            <v>52500</v>
          </cell>
        </row>
        <row r="124">
          <cell r="C124" t="str">
            <v>62.2401   Desuperheaters</v>
          </cell>
          <cell r="I124">
            <v>0</v>
          </cell>
          <cell r="K124">
            <v>0</v>
          </cell>
          <cell r="L124">
            <v>0</v>
          </cell>
          <cell r="P124">
            <v>0</v>
          </cell>
          <cell r="Q124">
            <v>0</v>
          </cell>
          <cell r="V124">
            <v>0</v>
          </cell>
          <cell r="Y124">
            <v>0</v>
          </cell>
          <cell r="Z124">
            <v>0</v>
          </cell>
          <cell r="AB124">
            <v>0</v>
          </cell>
        </row>
        <row r="125">
          <cell r="C125" t="str">
            <v>62.2408   Pipe Supports (Purchaser Designed)</v>
          </cell>
          <cell r="G125" t="str">
            <v>377000000</v>
          </cell>
          <cell r="I125">
            <v>700000</v>
          </cell>
          <cell r="L125">
            <v>700000</v>
          </cell>
          <cell r="P125">
            <v>0</v>
          </cell>
          <cell r="Q125">
            <v>700000</v>
          </cell>
          <cell r="V125">
            <v>700000</v>
          </cell>
          <cell r="Y125">
            <v>0</v>
          </cell>
          <cell r="Z125">
            <v>0</v>
          </cell>
          <cell r="AB125">
            <v>700000</v>
          </cell>
        </row>
        <row r="126">
          <cell r="C126" t="str">
            <v>62.2414   Steam Silencers</v>
          </cell>
          <cell r="G126" t="str">
            <v>429000000</v>
          </cell>
          <cell r="I126">
            <v>96000</v>
          </cell>
          <cell r="K126">
            <v>-96000</v>
          </cell>
          <cell r="L126">
            <v>96000</v>
          </cell>
          <cell r="P126">
            <v>0</v>
          </cell>
          <cell r="Q126">
            <v>96000</v>
          </cell>
          <cell r="V126">
            <v>96000</v>
          </cell>
          <cell r="Y126">
            <v>0</v>
          </cell>
          <cell r="Z126">
            <v>0</v>
          </cell>
          <cell r="AB126">
            <v>96000</v>
          </cell>
        </row>
        <row r="127">
          <cell r="C127" t="str">
            <v xml:space="preserve">62.2602   Pumps - Boiler Feed </v>
          </cell>
          <cell r="G127" t="str">
            <v>428050000</v>
          </cell>
          <cell r="H127" t="str">
            <v>KSB Inc.</v>
          </cell>
          <cell r="I127">
            <v>1320000</v>
          </cell>
          <cell r="L127">
            <v>1320000</v>
          </cell>
          <cell r="N127">
            <v>1106234</v>
          </cell>
          <cell r="P127">
            <v>1106234</v>
          </cell>
          <cell r="Q127">
            <v>33200</v>
          </cell>
          <cell r="V127">
            <v>1139434</v>
          </cell>
          <cell r="Y127">
            <v>28870</v>
          </cell>
          <cell r="Z127">
            <v>-180566</v>
          </cell>
          <cell r="AB127">
            <v>1110564</v>
          </cell>
        </row>
        <row r="128">
          <cell r="C128" t="str">
            <v>62.2603   Pumps - Circ Water</v>
          </cell>
          <cell r="G128" t="str">
            <v>428010000</v>
          </cell>
          <cell r="H128" t="str">
            <v>Johnston Pump</v>
          </cell>
          <cell r="I128">
            <v>910000</v>
          </cell>
          <cell r="L128">
            <v>910000</v>
          </cell>
          <cell r="N128">
            <v>517832</v>
          </cell>
          <cell r="P128">
            <v>517832</v>
          </cell>
          <cell r="Q128">
            <v>15500</v>
          </cell>
          <cell r="V128">
            <v>533332</v>
          </cell>
          <cell r="Y128">
            <v>-376668</v>
          </cell>
          <cell r="Z128">
            <v>-376668</v>
          </cell>
          <cell r="AB128">
            <v>910000</v>
          </cell>
        </row>
        <row r="129">
          <cell r="C129" t="str">
            <v xml:space="preserve">62.2604   Pumps - Condensate </v>
          </cell>
          <cell r="G129" t="str">
            <v>428110000</v>
          </cell>
          <cell r="H129" t="str">
            <v>Johnston Pump</v>
          </cell>
          <cell r="I129">
            <v>308000</v>
          </cell>
          <cell r="L129">
            <v>308000</v>
          </cell>
          <cell r="N129">
            <v>176954</v>
          </cell>
          <cell r="P129">
            <v>176954</v>
          </cell>
          <cell r="Q129">
            <v>5300</v>
          </cell>
          <cell r="V129">
            <v>182254</v>
          </cell>
          <cell r="Y129">
            <v>-125746</v>
          </cell>
          <cell r="Z129">
            <v>-125746</v>
          </cell>
          <cell r="AB129">
            <v>308000</v>
          </cell>
        </row>
        <row r="130">
          <cell r="C130" t="str">
            <v>62.2605   Pumps - Condenser Vacuum</v>
          </cell>
          <cell r="G130" t="str">
            <v>(With 621203)</v>
          </cell>
          <cell r="I130">
            <v>200000</v>
          </cell>
          <cell r="K130">
            <v>-200000</v>
          </cell>
          <cell r="L130">
            <v>0</v>
          </cell>
          <cell r="P130">
            <v>0</v>
          </cell>
          <cell r="Q130">
            <v>0</v>
          </cell>
          <cell r="V130">
            <v>0</v>
          </cell>
          <cell r="Y130">
            <v>0</v>
          </cell>
          <cell r="Z130">
            <v>0</v>
          </cell>
          <cell r="AB130">
            <v>0</v>
          </cell>
        </row>
        <row r="131">
          <cell r="C131" t="str">
            <v>62.2606   Pumps - Cooling Water</v>
          </cell>
          <cell r="G131" t="str">
            <v>(Incd in GC)</v>
          </cell>
          <cell r="I131">
            <v>150000</v>
          </cell>
          <cell r="K131">
            <v>-150000</v>
          </cell>
          <cell r="L131">
            <v>0</v>
          </cell>
          <cell r="P131">
            <v>0</v>
          </cell>
          <cell r="Q131">
            <v>0</v>
          </cell>
          <cell r="V131">
            <v>0</v>
          </cell>
          <cell r="Y131">
            <v>0</v>
          </cell>
          <cell r="Z131">
            <v>0</v>
          </cell>
          <cell r="AB131">
            <v>0</v>
          </cell>
        </row>
        <row r="132">
          <cell r="C132" t="str">
            <v>62.2613   Pumps - General Service</v>
          </cell>
          <cell r="G132" t="str">
            <v>428490000</v>
          </cell>
          <cell r="I132">
            <v>65950</v>
          </cell>
          <cell r="K132">
            <v>125000</v>
          </cell>
          <cell r="L132">
            <v>190950</v>
          </cell>
          <cell r="P132">
            <v>0</v>
          </cell>
          <cell r="Q132">
            <v>190950</v>
          </cell>
          <cell r="V132">
            <v>190950</v>
          </cell>
          <cell r="Y132">
            <v>0</v>
          </cell>
          <cell r="Z132">
            <v>0</v>
          </cell>
          <cell r="AB132">
            <v>190950</v>
          </cell>
        </row>
        <row r="133">
          <cell r="C133" t="str">
            <v>62.2614   Pumps - Auxiliary Cooling Water</v>
          </cell>
          <cell r="G133" t="str">
            <v>428500000</v>
          </cell>
          <cell r="I133">
            <v>0</v>
          </cell>
          <cell r="K133">
            <v>25000</v>
          </cell>
          <cell r="L133">
            <v>25000</v>
          </cell>
          <cell r="P133">
            <v>0</v>
          </cell>
          <cell r="Q133">
            <v>25000</v>
          </cell>
          <cell r="V133">
            <v>25000</v>
          </cell>
          <cell r="Y133">
            <v>0</v>
          </cell>
          <cell r="Z133">
            <v>0</v>
          </cell>
          <cell r="AB133">
            <v>25000</v>
          </cell>
        </row>
        <row r="134">
          <cell r="C134" t="str">
            <v>62.3001   Strainers - Automatic Flushing Type</v>
          </cell>
          <cell r="G134" t="str">
            <v>386000000</v>
          </cell>
          <cell r="I134">
            <v>0</v>
          </cell>
          <cell r="K134">
            <v>21000</v>
          </cell>
          <cell r="L134">
            <v>21000</v>
          </cell>
          <cell r="P134">
            <v>0</v>
          </cell>
          <cell r="Q134">
            <v>21000</v>
          </cell>
          <cell r="V134">
            <v>21000</v>
          </cell>
          <cell r="Y134">
            <v>0</v>
          </cell>
          <cell r="Z134">
            <v>0</v>
          </cell>
          <cell r="AB134">
            <v>21000</v>
          </cell>
        </row>
        <row r="135">
          <cell r="C135" t="str">
            <v>62.3002   Strainers</v>
          </cell>
          <cell r="G135" t="str">
            <v>386000000</v>
          </cell>
          <cell r="I135">
            <v>0</v>
          </cell>
          <cell r="K135">
            <v>45000</v>
          </cell>
          <cell r="L135">
            <v>45000</v>
          </cell>
          <cell r="P135">
            <v>0</v>
          </cell>
          <cell r="Q135">
            <v>45000</v>
          </cell>
          <cell r="V135">
            <v>45000</v>
          </cell>
          <cell r="Y135">
            <v>0</v>
          </cell>
          <cell r="Z135">
            <v>0</v>
          </cell>
          <cell r="AB135">
            <v>45000</v>
          </cell>
        </row>
        <row r="136">
          <cell r="C136" t="str">
            <v>62.3003   Fuel Gas Scrubbers</v>
          </cell>
          <cell r="G136" t="str">
            <v>402351000</v>
          </cell>
          <cell r="I136">
            <v>0</v>
          </cell>
          <cell r="K136">
            <v>90000</v>
          </cell>
          <cell r="L136">
            <v>90000</v>
          </cell>
          <cell r="P136">
            <v>0</v>
          </cell>
          <cell r="Q136">
            <v>90000</v>
          </cell>
          <cell r="V136">
            <v>90000</v>
          </cell>
          <cell r="Y136">
            <v>0</v>
          </cell>
          <cell r="Z136">
            <v>0</v>
          </cell>
          <cell r="AB136">
            <v>90000</v>
          </cell>
        </row>
        <row r="137">
          <cell r="C137" t="str">
            <v>62.3601   Field Erected Tanks (F&amp;E)</v>
          </cell>
          <cell r="G137" t="str">
            <v>406080000</v>
          </cell>
          <cell r="I137">
            <v>273000</v>
          </cell>
          <cell r="L137">
            <v>273000</v>
          </cell>
          <cell r="P137">
            <v>0</v>
          </cell>
          <cell r="Q137">
            <v>273000</v>
          </cell>
          <cell r="V137">
            <v>273000</v>
          </cell>
          <cell r="Y137">
            <v>0</v>
          </cell>
          <cell r="Z137">
            <v>0</v>
          </cell>
          <cell r="AB137">
            <v>273000</v>
          </cell>
        </row>
        <row r="138">
          <cell r="C138" t="str">
            <v>62.3602   Shop Fab Tanks</v>
          </cell>
          <cell r="G138" t="str">
            <v>404040500</v>
          </cell>
          <cell r="I138">
            <v>153192</v>
          </cell>
          <cell r="L138">
            <v>153192</v>
          </cell>
          <cell r="P138">
            <v>0</v>
          </cell>
          <cell r="Q138">
            <v>153192</v>
          </cell>
          <cell r="V138">
            <v>153192</v>
          </cell>
          <cell r="Y138">
            <v>0</v>
          </cell>
          <cell r="Z138">
            <v>0</v>
          </cell>
          <cell r="AB138">
            <v>153192</v>
          </cell>
        </row>
        <row r="139">
          <cell r="C139" t="str">
            <v>62.3802   Valves - Rubberl Seated Butterfly &gt;24</v>
          </cell>
          <cell r="G139" t="str">
            <v>380000000</v>
          </cell>
          <cell r="I139">
            <v>70560</v>
          </cell>
          <cell r="L139">
            <v>70560</v>
          </cell>
          <cell r="P139">
            <v>0</v>
          </cell>
          <cell r="Q139">
            <v>70560</v>
          </cell>
          <cell r="V139">
            <v>70560</v>
          </cell>
          <cell r="Y139">
            <v>0</v>
          </cell>
          <cell r="Z139">
            <v>0</v>
          </cell>
          <cell r="AB139">
            <v>70560</v>
          </cell>
        </row>
        <row r="140">
          <cell r="C140" t="str">
            <v>62.3803   Valves - Rubberl Seated Butterfly &lt;24</v>
          </cell>
          <cell r="G140" t="str">
            <v>380000000</v>
          </cell>
          <cell r="I140">
            <v>36288</v>
          </cell>
          <cell r="L140">
            <v>36288</v>
          </cell>
          <cell r="P140">
            <v>0</v>
          </cell>
          <cell r="Q140">
            <v>36288</v>
          </cell>
          <cell r="V140">
            <v>36288</v>
          </cell>
          <cell r="Y140">
            <v>0</v>
          </cell>
          <cell r="Z140">
            <v>0</v>
          </cell>
          <cell r="AB140">
            <v>36288</v>
          </cell>
        </row>
        <row r="141">
          <cell r="C141" t="str">
            <v>62.3804   Valves - Extraction Steam Non-return</v>
          </cell>
          <cell r="G141" t="str">
            <v>382000000</v>
          </cell>
          <cell r="H141" t="str">
            <v>A&amp;M</v>
          </cell>
          <cell r="I141">
            <v>28350</v>
          </cell>
          <cell r="L141">
            <v>28350</v>
          </cell>
          <cell r="N141">
            <v>47950</v>
          </cell>
          <cell r="P141">
            <v>47950</v>
          </cell>
          <cell r="Q141">
            <v>1400</v>
          </cell>
          <cell r="V141">
            <v>49350</v>
          </cell>
          <cell r="Y141">
            <v>-1000</v>
          </cell>
          <cell r="Z141">
            <v>21000</v>
          </cell>
          <cell r="AB141">
            <v>50350</v>
          </cell>
        </row>
        <row r="142">
          <cell r="C142" t="str">
            <v>62.3805   Valves - Steel Valves 2-1/2" (65mm) and Larger</v>
          </cell>
          <cell r="G142" t="str">
            <v>380000000</v>
          </cell>
          <cell r="H142" t="str">
            <v>Pacific Valves</v>
          </cell>
          <cell r="I142">
            <v>602910</v>
          </cell>
          <cell r="L142">
            <v>602910</v>
          </cell>
          <cell r="N142">
            <v>577726</v>
          </cell>
          <cell r="P142">
            <v>577726</v>
          </cell>
          <cell r="Q142">
            <v>17300</v>
          </cell>
          <cell r="V142">
            <v>595026</v>
          </cell>
          <cell r="Y142">
            <v>-7884</v>
          </cell>
          <cell r="Z142">
            <v>-7884</v>
          </cell>
          <cell r="AB142">
            <v>602910</v>
          </cell>
        </row>
        <row r="143">
          <cell r="C143" t="str">
            <v xml:space="preserve">62.3809   Valves - Control </v>
          </cell>
          <cell r="G143" t="str">
            <v>384000000</v>
          </cell>
          <cell r="I143">
            <v>356900</v>
          </cell>
          <cell r="L143">
            <v>356900</v>
          </cell>
          <cell r="P143">
            <v>0</v>
          </cell>
          <cell r="Q143">
            <v>356900</v>
          </cell>
          <cell r="V143">
            <v>356900</v>
          </cell>
          <cell r="Y143">
            <v>0</v>
          </cell>
          <cell r="Z143">
            <v>0</v>
          </cell>
          <cell r="AB143">
            <v>356900</v>
          </cell>
        </row>
        <row r="144">
          <cell r="C144" t="str">
            <v>62.3810   Valves - Control Special Application</v>
          </cell>
          <cell r="G144" t="str">
            <v>(Incd in GC)</v>
          </cell>
          <cell r="I144">
            <v>453600</v>
          </cell>
          <cell r="K144">
            <v>-453600</v>
          </cell>
          <cell r="L144">
            <v>0</v>
          </cell>
          <cell r="P144">
            <v>0</v>
          </cell>
          <cell r="Q144">
            <v>0</v>
          </cell>
          <cell r="V144">
            <v>0</v>
          </cell>
          <cell r="Y144">
            <v>0</v>
          </cell>
          <cell r="Z144">
            <v>0</v>
          </cell>
          <cell r="AB144">
            <v>0</v>
          </cell>
        </row>
        <row r="145">
          <cell r="C145" t="str">
            <v>62.3811   Valves - Steel Valves 2-1/2" (65mm) and Smaller</v>
          </cell>
          <cell r="G145" t="str">
            <v>381000000</v>
          </cell>
          <cell r="I145">
            <v>44100</v>
          </cell>
          <cell r="L145">
            <v>44100</v>
          </cell>
          <cell r="P145">
            <v>0</v>
          </cell>
          <cell r="Q145">
            <v>44100</v>
          </cell>
          <cell r="V145">
            <v>44100</v>
          </cell>
          <cell r="Y145">
            <v>0</v>
          </cell>
          <cell r="Z145">
            <v>0</v>
          </cell>
          <cell r="AB145">
            <v>44100</v>
          </cell>
        </row>
        <row r="146">
          <cell r="C146" t="str">
            <v>62.3814   Valves - Cast Iron</v>
          </cell>
          <cell r="G146" t="str">
            <v>380000000</v>
          </cell>
          <cell r="I146">
            <v>22680</v>
          </cell>
          <cell r="L146">
            <v>22680</v>
          </cell>
          <cell r="P146">
            <v>0</v>
          </cell>
          <cell r="Q146">
            <v>22680</v>
          </cell>
          <cell r="V146">
            <v>22680</v>
          </cell>
          <cell r="Y146">
            <v>0</v>
          </cell>
          <cell r="Z146">
            <v>0</v>
          </cell>
          <cell r="AB146">
            <v>22680</v>
          </cell>
        </row>
        <row r="147">
          <cell r="C147" t="str">
            <v>62.3815   Valves - Safety and Relief</v>
          </cell>
          <cell r="G147" t="str">
            <v>380000000</v>
          </cell>
          <cell r="I147">
            <v>45360</v>
          </cell>
          <cell r="K147">
            <v>96000</v>
          </cell>
          <cell r="L147">
            <v>45360</v>
          </cell>
          <cell r="P147">
            <v>0</v>
          </cell>
          <cell r="Q147">
            <v>45360</v>
          </cell>
          <cell r="V147">
            <v>45360</v>
          </cell>
          <cell r="Y147">
            <v>0</v>
          </cell>
          <cell r="Z147">
            <v>0</v>
          </cell>
          <cell r="AB147">
            <v>45360</v>
          </cell>
        </row>
        <row r="148">
          <cell r="C148" t="str">
            <v>62.3817   Valves - Ball</v>
          </cell>
          <cell r="G148" t="str">
            <v>380000000</v>
          </cell>
          <cell r="I148">
            <v>65992</v>
          </cell>
          <cell r="L148">
            <v>65992</v>
          </cell>
          <cell r="P148">
            <v>0</v>
          </cell>
          <cell r="Q148">
            <v>65992</v>
          </cell>
          <cell r="V148">
            <v>65992</v>
          </cell>
          <cell r="Y148">
            <v>0</v>
          </cell>
          <cell r="Z148">
            <v>0</v>
          </cell>
          <cell r="AB148">
            <v>65992</v>
          </cell>
        </row>
        <row r="149">
          <cell r="C149" t="str">
            <v>62.3830   Valves - Steam Conditioning</v>
          </cell>
          <cell r="G149" t="str">
            <v>382000000</v>
          </cell>
          <cell r="I149">
            <v>0</v>
          </cell>
          <cell r="K149">
            <v>503600</v>
          </cell>
          <cell r="L149">
            <v>503600</v>
          </cell>
          <cell r="P149">
            <v>0</v>
          </cell>
          <cell r="Q149">
            <v>503600</v>
          </cell>
          <cell r="V149">
            <v>503600</v>
          </cell>
          <cell r="Y149">
            <v>0</v>
          </cell>
          <cell r="Z149">
            <v>0</v>
          </cell>
          <cell r="AB149">
            <v>503600</v>
          </cell>
        </row>
        <row r="150">
          <cell r="C150" t="str">
            <v>62.3841   Valves - Misc</v>
          </cell>
          <cell r="G150" t="str">
            <v>381000000</v>
          </cell>
          <cell r="I150">
            <v>93619</v>
          </cell>
          <cell r="L150">
            <v>93619</v>
          </cell>
          <cell r="P150">
            <v>0</v>
          </cell>
          <cell r="Q150">
            <v>93619</v>
          </cell>
          <cell r="V150">
            <v>93619</v>
          </cell>
          <cell r="Y150">
            <v>0</v>
          </cell>
          <cell r="Z150">
            <v>0</v>
          </cell>
          <cell r="AB150">
            <v>93619</v>
          </cell>
        </row>
        <row r="151">
          <cell r="X151" t="str">
            <v/>
          </cell>
        </row>
        <row r="152">
          <cell r="D152" t="str">
            <v>SUB-TOTAL  MECHANICAL</v>
          </cell>
          <cell r="I152">
            <v>16612809</v>
          </cell>
          <cell r="J152">
            <v>0</v>
          </cell>
          <cell r="K152">
            <v>-205000</v>
          </cell>
          <cell r="L152">
            <v>16407809</v>
          </cell>
          <cell r="N152">
            <v>9994499</v>
          </cell>
          <cell r="O152">
            <v>421540</v>
          </cell>
          <cell r="P152">
            <v>10416039</v>
          </cell>
          <cell r="Q152">
            <v>5996721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16412760</v>
          </cell>
          <cell r="W152">
            <v>0</v>
          </cell>
          <cell r="X152" t="str">
            <v/>
          </cell>
          <cell r="Y152">
            <v>-381126</v>
          </cell>
          <cell r="Z152">
            <v>4951</v>
          </cell>
          <cell r="AB152">
            <v>16793886</v>
          </cell>
          <cell r="AC152" t="str">
            <v>BVCOR</v>
          </cell>
        </row>
        <row r="153">
          <cell r="X153" t="str">
            <v/>
          </cell>
        </row>
        <row r="154">
          <cell r="B154" t="str">
            <v>ELECTRICAL CONTRACTS</v>
          </cell>
          <cell r="X154" t="str">
            <v/>
          </cell>
        </row>
        <row r="155">
          <cell r="C155" t="str">
            <v>63.0400   Cathodic Protection</v>
          </cell>
          <cell r="G155" t="str">
            <v>(Incd in GC)</v>
          </cell>
          <cell r="I155">
            <v>41521</v>
          </cell>
          <cell r="K155">
            <v>-41521</v>
          </cell>
          <cell r="L155">
            <v>0</v>
          </cell>
          <cell r="P155">
            <v>0</v>
          </cell>
          <cell r="Q155">
            <v>0</v>
          </cell>
          <cell r="V155">
            <v>0</v>
          </cell>
          <cell r="Y155">
            <v>0</v>
          </cell>
          <cell r="Z155">
            <v>0</v>
          </cell>
          <cell r="AB155">
            <v>0</v>
          </cell>
        </row>
        <row r="156">
          <cell r="C156" t="str">
            <v>63.0500   Lightning Protection Equipment and Materials</v>
          </cell>
          <cell r="G156" t="str">
            <v>(Incd in GC)</v>
          </cell>
          <cell r="I156">
            <v>31130</v>
          </cell>
          <cell r="K156">
            <v>-31130</v>
          </cell>
          <cell r="L156">
            <v>0</v>
          </cell>
          <cell r="P156">
            <v>0</v>
          </cell>
          <cell r="Q156">
            <v>0</v>
          </cell>
          <cell r="V156">
            <v>0</v>
          </cell>
          <cell r="Y156">
            <v>0</v>
          </cell>
          <cell r="Z156">
            <v>0</v>
          </cell>
          <cell r="AB156">
            <v>0</v>
          </cell>
        </row>
        <row r="157">
          <cell r="C157" t="str">
            <v>63.0601   Plant Communication System</v>
          </cell>
          <cell r="G157" t="str">
            <v>538250000</v>
          </cell>
          <cell r="I157">
            <v>10000</v>
          </cell>
          <cell r="L157">
            <v>10000</v>
          </cell>
          <cell r="P157">
            <v>0</v>
          </cell>
          <cell r="Q157">
            <v>10000</v>
          </cell>
          <cell r="V157">
            <v>10000</v>
          </cell>
          <cell r="Y157">
            <v>0</v>
          </cell>
          <cell r="Z157">
            <v>0</v>
          </cell>
          <cell r="AB157">
            <v>10000</v>
          </cell>
        </row>
        <row r="158">
          <cell r="C158" t="str">
            <v>63.0604   Television Equipment</v>
          </cell>
          <cell r="G158" t="str">
            <v>538250000</v>
          </cell>
          <cell r="I158">
            <v>10000</v>
          </cell>
          <cell r="L158">
            <v>10000</v>
          </cell>
          <cell r="P158">
            <v>0</v>
          </cell>
          <cell r="Q158">
            <v>10000</v>
          </cell>
          <cell r="V158">
            <v>10000</v>
          </cell>
          <cell r="Y158">
            <v>0</v>
          </cell>
          <cell r="Z158">
            <v>0</v>
          </cell>
          <cell r="AB158">
            <v>10000</v>
          </cell>
        </row>
        <row r="159">
          <cell r="C159" t="str">
            <v>63.0800   Insulated Cable &amp; Conductors</v>
          </cell>
          <cell r="G159" t="str">
            <v>504140000</v>
          </cell>
          <cell r="H159" t="str">
            <v>Anixter Inc.</v>
          </cell>
          <cell r="I159">
            <v>0</v>
          </cell>
          <cell r="K159">
            <v>706837</v>
          </cell>
          <cell r="L159">
            <v>706837</v>
          </cell>
          <cell r="N159">
            <v>565288</v>
          </cell>
          <cell r="P159">
            <v>565288</v>
          </cell>
          <cell r="Q159">
            <v>17000</v>
          </cell>
          <cell r="V159">
            <v>582288</v>
          </cell>
          <cell r="Y159">
            <v>-124549</v>
          </cell>
          <cell r="Z159">
            <v>-124549</v>
          </cell>
          <cell r="AB159">
            <v>706837</v>
          </cell>
        </row>
        <row r="160">
          <cell r="C160" t="str">
            <v xml:space="preserve">63.0801   Cable - 8-15KV Power </v>
          </cell>
          <cell r="G160" t="str">
            <v>(Incd in GC)</v>
          </cell>
          <cell r="I160">
            <v>114584</v>
          </cell>
          <cell r="K160">
            <v>-114584</v>
          </cell>
          <cell r="L160">
            <v>0</v>
          </cell>
          <cell r="P160">
            <v>0</v>
          </cell>
          <cell r="Q160">
            <v>0</v>
          </cell>
          <cell r="V160">
            <v>0</v>
          </cell>
          <cell r="Y160">
            <v>0</v>
          </cell>
          <cell r="Z160">
            <v>0</v>
          </cell>
          <cell r="AB160">
            <v>0</v>
          </cell>
        </row>
        <row r="161">
          <cell r="C161" t="str">
            <v>63.0803   Cable - 600V Control</v>
          </cell>
          <cell r="G161" t="str">
            <v>(Incd in GC)</v>
          </cell>
          <cell r="I161">
            <v>121892</v>
          </cell>
          <cell r="K161">
            <v>-121892</v>
          </cell>
          <cell r="L161">
            <v>0</v>
          </cell>
          <cell r="P161">
            <v>0</v>
          </cell>
          <cell r="Q161">
            <v>0</v>
          </cell>
          <cell r="V161">
            <v>0</v>
          </cell>
          <cell r="Y161">
            <v>0</v>
          </cell>
          <cell r="Z161">
            <v>0</v>
          </cell>
          <cell r="AB161">
            <v>0</v>
          </cell>
        </row>
        <row r="162">
          <cell r="C162" t="str">
            <v>63.0804   Cable - 300-600V Instrument &amp; T/C</v>
          </cell>
          <cell r="G162" t="str">
            <v>(Incd in GC)</v>
          </cell>
          <cell r="I162">
            <v>154021</v>
          </cell>
          <cell r="K162">
            <v>-154021</v>
          </cell>
          <cell r="L162">
            <v>0</v>
          </cell>
          <cell r="P162">
            <v>0</v>
          </cell>
          <cell r="Q162">
            <v>0</v>
          </cell>
          <cell r="V162">
            <v>0</v>
          </cell>
          <cell r="Y162">
            <v>0</v>
          </cell>
          <cell r="Z162">
            <v>0</v>
          </cell>
          <cell r="AB162">
            <v>0</v>
          </cell>
        </row>
        <row r="163">
          <cell r="C163" t="str">
            <v>63.0807   Cable - 600V Power</v>
          </cell>
          <cell r="G163" t="str">
            <v>(Incd in GC)</v>
          </cell>
          <cell r="I163">
            <v>250690</v>
          </cell>
          <cell r="K163">
            <v>-250690</v>
          </cell>
          <cell r="L163">
            <v>0</v>
          </cell>
          <cell r="P163">
            <v>0</v>
          </cell>
          <cell r="Q163">
            <v>0</v>
          </cell>
          <cell r="V163">
            <v>0</v>
          </cell>
          <cell r="Y163">
            <v>0</v>
          </cell>
          <cell r="Z163">
            <v>0</v>
          </cell>
          <cell r="AB163">
            <v>0</v>
          </cell>
        </row>
        <row r="164">
          <cell r="C164" t="str">
            <v>63.0811   Grounding Material</v>
          </cell>
          <cell r="G164" t="str">
            <v>(Incd in GC)</v>
          </cell>
          <cell r="I164">
            <v>90650</v>
          </cell>
          <cell r="K164">
            <v>-90650</v>
          </cell>
          <cell r="L164">
            <v>0</v>
          </cell>
          <cell r="P164">
            <v>0</v>
          </cell>
          <cell r="Q164">
            <v>0</v>
          </cell>
          <cell r="V164">
            <v>0</v>
          </cell>
          <cell r="Y164">
            <v>0</v>
          </cell>
          <cell r="Z164">
            <v>0</v>
          </cell>
          <cell r="AB164">
            <v>0</v>
          </cell>
        </row>
        <row r="165">
          <cell r="C165" t="str">
            <v>63.1001   Welding System</v>
          </cell>
          <cell r="G165" t="str">
            <v>(Incd in GC)</v>
          </cell>
          <cell r="I165">
            <v>4800</v>
          </cell>
          <cell r="K165">
            <v>-4800</v>
          </cell>
          <cell r="L165">
            <v>0</v>
          </cell>
          <cell r="P165">
            <v>0</v>
          </cell>
          <cell r="Q165">
            <v>0</v>
          </cell>
          <cell r="V165">
            <v>0</v>
          </cell>
          <cell r="Y165">
            <v>0</v>
          </cell>
          <cell r="Z165">
            <v>0</v>
          </cell>
          <cell r="AB165">
            <v>0</v>
          </cell>
        </row>
        <row r="166">
          <cell r="C166" t="str">
            <v>63.1201   Iso-Phase Bus Duct</v>
          </cell>
          <cell r="G166" t="str">
            <v>512100000</v>
          </cell>
          <cell r="H166" t="str">
            <v>Calvert</v>
          </cell>
          <cell r="I166">
            <v>293006</v>
          </cell>
          <cell r="K166">
            <v>-50000</v>
          </cell>
          <cell r="L166">
            <v>243006</v>
          </cell>
          <cell r="N166">
            <v>169469</v>
          </cell>
          <cell r="O166">
            <v>-8112</v>
          </cell>
          <cell r="P166">
            <v>161357</v>
          </cell>
          <cell r="Q166">
            <v>4800</v>
          </cell>
          <cell r="V166">
            <v>166157</v>
          </cell>
          <cell r="Y166">
            <v>-11812</v>
          </cell>
          <cell r="Z166">
            <v>-76849</v>
          </cell>
          <cell r="AB166">
            <v>177969</v>
          </cell>
        </row>
        <row r="167">
          <cell r="C167" t="str">
            <v>63.1202   Non-Seg or SegregatedPhase Bus Duct</v>
          </cell>
          <cell r="G167" t="str">
            <v>512500000</v>
          </cell>
          <cell r="I167">
            <v>136468</v>
          </cell>
          <cell r="K167">
            <v>-136468</v>
          </cell>
          <cell r="L167">
            <v>0</v>
          </cell>
          <cell r="P167">
            <v>0</v>
          </cell>
          <cell r="Q167">
            <v>0</v>
          </cell>
          <cell r="V167">
            <v>0</v>
          </cell>
          <cell r="Y167">
            <v>0</v>
          </cell>
          <cell r="Z167">
            <v>0</v>
          </cell>
          <cell r="AB167">
            <v>0</v>
          </cell>
        </row>
        <row r="168">
          <cell r="C168" t="str">
            <v>63.1401   Heat Trace Cable</v>
          </cell>
          <cell r="G168" t="str">
            <v>530000000</v>
          </cell>
          <cell r="I168">
            <v>326590</v>
          </cell>
          <cell r="L168">
            <v>326590</v>
          </cell>
          <cell r="P168">
            <v>0</v>
          </cell>
          <cell r="Q168">
            <v>326590</v>
          </cell>
          <cell r="V168">
            <v>326590</v>
          </cell>
          <cell r="Y168">
            <v>0</v>
          </cell>
          <cell r="Z168">
            <v>0</v>
          </cell>
          <cell r="AB168">
            <v>326590</v>
          </cell>
        </row>
        <row r="169">
          <cell r="C169" t="str">
            <v>63.2000   Metering &amp; Relaying</v>
          </cell>
          <cell r="G169" t="str">
            <v>522700000</v>
          </cell>
          <cell r="I169">
            <v>150000</v>
          </cell>
          <cell r="L169">
            <v>150000</v>
          </cell>
          <cell r="P169">
            <v>0</v>
          </cell>
          <cell r="Q169">
            <v>150000</v>
          </cell>
          <cell r="V169">
            <v>150000</v>
          </cell>
          <cell r="Y169">
            <v>0</v>
          </cell>
          <cell r="Z169">
            <v>0</v>
          </cell>
          <cell r="AB169">
            <v>150000</v>
          </cell>
        </row>
        <row r="170">
          <cell r="C170" t="str">
            <v>63.2001   Generator Flux Probes</v>
          </cell>
          <cell r="I170">
            <v>0</v>
          </cell>
          <cell r="L170">
            <v>0</v>
          </cell>
          <cell r="P170">
            <v>0</v>
          </cell>
          <cell r="Q170">
            <v>0</v>
          </cell>
          <cell r="V170">
            <v>0</v>
          </cell>
          <cell r="Y170">
            <v>0</v>
          </cell>
          <cell r="Z170">
            <v>0</v>
          </cell>
          <cell r="AB170">
            <v>0</v>
          </cell>
        </row>
        <row r="171">
          <cell r="C171" t="str">
            <v>63.2002   Generator Partial Discharge System</v>
          </cell>
          <cell r="I171">
            <v>0</v>
          </cell>
          <cell r="L171">
            <v>0</v>
          </cell>
          <cell r="P171">
            <v>0</v>
          </cell>
          <cell r="Q171">
            <v>0</v>
          </cell>
          <cell r="V171">
            <v>0</v>
          </cell>
          <cell r="Y171">
            <v>0</v>
          </cell>
          <cell r="Z171">
            <v>0</v>
          </cell>
          <cell r="AB171">
            <v>0</v>
          </cell>
        </row>
        <row r="172">
          <cell r="C172" t="str">
            <v>63.2602   Electrical Pull Boxes</v>
          </cell>
          <cell r="G172" t="str">
            <v>(Incd in GC)</v>
          </cell>
          <cell r="I172">
            <v>8250</v>
          </cell>
          <cell r="K172">
            <v>-8250</v>
          </cell>
          <cell r="L172">
            <v>0</v>
          </cell>
          <cell r="P172">
            <v>0</v>
          </cell>
          <cell r="Q172">
            <v>0</v>
          </cell>
          <cell r="V172">
            <v>0</v>
          </cell>
          <cell r="Y172">
            <v>0</v>
          </cell>
          <cell r="Z172">
            <v>0</v>
          </cell>
          <cell r="AB172">
            <v>0</v>
          </cell>
        </row>
        <row r="173">
          <cell r="C173" t="str">
            <v>63.2801   UPS Equipment</v>
          </cell>
          <cell r="G173" t="str">
            <v>529200000</v>
          </cell>
          <cell r="H173" t="str">
            <v>Solid State Ctrls</v>
          </cell>
          <cell r="I173">
            <v>0</v>
          </cell>
          <cell r="K173">
            <v>252935</v>
          </cell>
          <cell r="L173">
            <v>252935</v>
          </cell>
          <cell r="N173">
            <v>164024</v>
          </cell>
          <cell r="O173">
            <v>40900</v>
          </cell>
          <cell r="P173">
            <v>204924</v>
          </cell>
          <cell r="Q173">
            <v>6100</v>
          </cell>
          <cell r="V173">
            <v>211024</v>
          </cell>
          <cell r="Y173">
            <v>10396</v>
          </cell>
          <cell r="Z173">
            <v>-41911</v>
          </cell>
          <cell r="AB173">
            <v>200628</v>
          </cell>
        </row>
        <row r="174">
          <cell r="C174" t="str">
            <v>63.2802   Batteries - DC Equipment</v>
          </cell>
          <cell r="G174" t="str">
            <v>529600000</v>
          </cell>
          <cell r="I174">
            <v>200628</v>
          </cell>
          <cell r="K174">
            <v>-200628</v>
          </cell>
          <cell r="L174">
            <v>0</v>
          </cell>
          <cell r="P174">
            <v>0</v>
          </cell>
          <cell r="Q174">
            <v>0</v>
          </cell>
          <cell r="V174">
            <v>0</v>
          </cell>
          <cell r="Y174">
            <v>0</v>
          </cell>
          <cell r="Z174">
            <v>0</v>
          </cell>
          <cell r="AB174">
            <v>0</v>
          </cell>
        </row>
        <row r="175">
          <cell r="C175" t="str">
            <v>63.2804   Continuous AC Distribution Panel</v>
          </cell>
          <cell r="G175" t="str">
            <v>(w 63.2801)</v>
          </cell>
          <cell r="I175">
            <v>0</v>
          </cell>
          <cell r="K175">
            <v>0</v>
          </cell>
          <cell r="L175">
            <v>0</v>
          </cell>
          <cell r="P175">
            <v>0</v>
          </cell>
          <cell r="Q175">
            <v>0</v>
          </cell>
          <cell r="V175">
            <v>0</v>
          </cell>
          <cell r="Y175">
            <v>-52307</v>
          </cell>
          <cell r="Z175">
            <v>0</v>
          </cell>
          <cell r="AB175">
            <v>52307</v>
          </cell>
        </row>
        <row r="176">
          <cell r="C176" t="str">
            <v>63.2805   PanelBoards</v>
          </cell>
          <cell r="G176" t="str">
            <v>(w 63.2801)</v>
          </cell>
          <cell r="I176">
            <v>52307</v>
          </cell>
          <cell r="K176">
            <v>-52307</v>
          </cell>
          <cell r="L176">
            <v>0</v>
          </cell>
          <cell r="P176">
            <v>0</v>
          </cell>
          <cell r="Q176">
            <v>0</v>
          </cell>
          <cell r="V176">
            <v>0</v>
          </cell>
          <cell r="Y176">
            <v>0</v>
          </cell>
          <cell r="Z176">
            <v>0</v>
          </cell>
          <cell r="AB176">
            <v>0</v>
          </cell>
        </row>
        <row r="177">
          <cell r="C177" t="str">
            <v>63.3001   Motor Control Centers</v>
          </cell>
          <cell r="G177" t="str">
            <v>513240000</v>
          </cell>
          <cell r="I177">
            <v>219014</v>
          </cell>
          <cell r="K177">
            <v>45000</v>
          </cell>
          <cell r="L177">
            <v>264014</v>
          </cell>
          <cell r="P177">
            <v>0</v>
          </cell>
          <cell r="Q177">
            <v>264014</v>
          </cell>
          <cell r="V177">
            <v>264014</v>
          </cell>
          <cell r="Y177">
            <v>0</v>
          </cell>
          <cell r="Z177">
            <v>0</v>
          </cell>
          <cell r="AB177">
            <v>264014</v>
          </cell>
        </row>
        <row r="178">
          <cell r="C178" t="str">
            <v>63.3601   Medium Voltage Switchgear</v>
          </cell>
          <cell r="G178" t="str">
            <v>514110000</v>
          </cell>
          <cell r="H178" t="str">
            <v xml:space="preserve">Powell </v>
          </cell>
          <cell r="I178">
            <v>0</v>
          </cell>
          <cell r="K178">
            <v>1541068</v>
          </cell>
          <cell r="L178">
            <v>1541068</v>
          </cell>
          <cell r="N178">
            <v>1522581</v>
          </cell>
          <cell r="P178">
            <v>1522581</v>
          </cell>
          <cell r="Q178">
            <v>45700</v>
          </cell>
          <cell r="V178">
            <v>1568281</v>
          </cell>
          <cell r="Y178">
            <v>27213</v>
          </cell>
          <cell r="Z178">
            <v>27213</v>
          </cell>
          <cell r="AB178">
            <v>1541068</v>
          </cell>
        </row>
        <row r="179">
          <cell r="C179" t="str">
            <v>63.3602   Medium Voltage Controllers</v>
          </cell>
          <cell r="G179" t="str">
            <v>(w 63.3601)</v>
          </cell>
          <cell r="I179">
            <v>240000</v>
          </cell>
          <cell r="K179">
            <v>-240000</v>
          </cell>
          <cell r="L179">
            <v>0</v>
          </cell>
          <cell r="P179">
            <v>0</v>
          </cell>
          <cell r="Q179">
            <v>0</v>
          </cell>
          <cell r="V179">
            <v>0</v>
          </cell>
          <cell r="Y179">
            <v>0</v>
          </cell>
          <cell r="Z179">
            <v>0</v>
          </cell>
          <cell r="AB179">
            <v>0</v>
          </cell>
        </row>
        <row r="180">
          <cell r="C180" t="str">
            <v>63.3603   Low Voltage Switchgear</v>
          </cell>
          <cell r="G180" t="str">
            <v>(w 63.3601)</v>
          </cell>
          <cell r="I180">
            <v>770000</v>
          </cell>
          <cell r="K180">
            <v>-770000</v>
          </cell>
          <cell r="L180">
            <v>0</v>
          </cell>
          <cell r="P180">
            <v>0</v>
          </cell>
          <cell r="Q180">
            <v>0</v>
          </cell>
          <cell r="V180">
            <v>0</v>
          </cell>
          <cell r="Y180">
            <v>0</v>
          </cell>
          <cell r="Z180">
            <v>0</v>
          </cell>
          <cell r="AB180">
            <v>0</v>
          </cell>
        </row>
        <row r="181">
          <cell r="C181" t="str">
            <v>63.3801   Transformer - GSU</v>
          </cell>
          <cell r="G181" t="str">
            <v>516100000</v>
          </cell>
          <cell r="H181" t="str">
            <v>Hyundai</v>
          </cell>
          <cell r="I181">
            <v>1100000</v>
          </cell>
          <cell r="K181">
            <v>86580</v>
          </cell>
          <cell r="L181">
            <v>1186580</v>
          </cell>
          <cell r="N181">
            <v>1047500</v>
          </cell>
          <cell r="P181">
            <v>1047500</v>
          </cell>
          <cell r="Q181">
            <v>31400</v>
          </cell>
          <cell r="V181">
            <v>1078900</v>
          </cell>
          <cell r="Y181">
            <v>-11680</v>
          </cell>
          <cell r="Z181">
            <v>-107680</v>
          </cell>
          <cell r="AB181">
            <v>1090580</v>
          </cell>
        </row>
        <row r="182">
          <cell r="C182" t="str">
            <v>63.3802   Transformers  - Main Aux.</v>
          </cell>
          <cell r="G182" t="str">
            <v>516240000</v>
          </cell>
          <cell r="H182" t="str">
            <v>ABB Power</v>
          </cell>
          <cell r="I182">
            <v>0</v>
          </cell>
          <cell r="K182">
            <v>500000</v>
          </cell>
          <cell r="L182">
            <v>500000</v>
          </cell>
          <cell r="N182">
            <v>332642</v>
          </cell>
          <cell r="P182">
            <v>332642</v>
          </cell>
          <cell r="Q182">
            <v>10000</v>
          </cell>
          <cell r="V182">
            <v>342642</v>
          </cell>
          <cell r="Y182">
            <v>-10000</v>
          </cell>
          <cell r="Z182">
            <v>-157358</v>
          </cell>
          <cell r="AB182">
            <v>352642</v>
          </cell>
        </row>
        <row r="183">
          <cell r="C183" t="str">
            <v>63.3803   Alternate Source Transformer</v>
          </cell>
          <cell r="G183" t="str">
            <v>517520000</v>
          </cell>
          <cell r="I183">
            <v>500000</v>
          </cell>
          <cell r="K183">
            <v>-470000</v>
          </cell>
          <cell r="L183">
            <v>30000</v>
          </cell>
          <cell r="P183">
            <v>0</v>
          </cell>
          <cell r="Q183">
            <v>30000</v>
          </cell>
          <cell r="V183">
            <v>30000</v>
          </cell>
          <cell r="Y183">
            <v>0</v>
          </cell>
          <cell r="Z183">
            <v>0</v>
          </cell>
          <cell r="AB183">
            <v>30000</v>
          </cell>
        </row>
        <row r="184">
          <cell r="C184" t="str">
            <v>63.5020   Raceway - Duct Bank Materials</v>
          </cell>
          <cell r="G184" t="str">
            <v>(Incd in GC)</v>
          </cell>
          <cell r="I184">
            <v>438630</v>
          </cell>
          <cell r="K184">
            <v>-438630</v>
          </cell>
          <cell r="L184">
            <v>0</v>
          </cell>
          <cell r="P184">
            <v>0</v>
          </cell>
          <cell r="Q184">
            <v>0</v>
          </cell>
          <cell r="V184">
            <v>0</v>
          </cell>
          <cell r="Y184">
            <v>0</v>
          </cell>
          <cell r="Z184">
            <v>0</v>
          </cell>
          <cell r="AB184">
            <v>0</v>
          </cell>
        </row>
        <row r="185">
          <cell r="C185" t="str">
            <v>63.5021   Raceway - Cable Tray</v>
          </cell>
          <cell r="G185" t="str">
            <v>(Incd in GC)</v>
          </cell>
          <cell r="I185">
            <v>235354</v>
          </cell>
          <cell r="K185">
            <v>-235354</v>
          </cell>
          <cell r="L185">
            <v>0</v>
          </cell>
          <cell r="P185">
            <v>0</v>
          </cell>
          <cell r="Q185">
            <v>0</v>
          </cell>
          <cell r="V185">
            <v>0</v>
          </cell>
          <cell r="Y185">
            <v>0</v>
          </cell>
          <cell r="Z185">
            <v>0</v>
          </cell>
          <cell r="AB185">
            <v>0</v>
          </cell>
        </row>
        <row r="186">
          <cell r="C186" t="str">
            <v>63.5022   Raceway - General</v>
          </cell>
          <cell r="G186" t="str">
            <v>(Incd in GC)</v>
          </cell>
          <cell r="I186">
            <v>131276</v>
          </cell>
          <cell r="K186">
            <v>-131276</v>
          </cell>
          <cell r="L186">
            <v>0</v>
          </cell>
          <cell r="P186">
            <v>0</v>
          </cell>
          <cell r="Q186">
            <v>0</v>
          </cell>
          <cell r="V186">
            <v>0</v>
          </cell>
          <cell r="Y186">
            <v>0</v>
          </cell>
          <cell r="Z186">
            <v>0</v>
          </cell>
          <cell r="AB186">
            <v>0</v>
          </cell>
        </row>
        <row r="187">
          <cell r="X187" t="str">
            <v/>
          </cell>
        </row>
        <row r="188">
          <cell r="D188" t="str">
            <v>SUB-TOTAL  ELECTRICAL</v>
          </cell>
          <cell r="I188">
            <v>5630811</v>
          </cell>
          <cell r="J188">
            <v>0</v>
          </cell>
          <cell r="K188">
            <v>-409781</v>
          </cell>
          <cell r="L188">
            <v>5221030</v>
          </cell>
          <cell r="N188">
            <v>3801504</v>
          </cell>
          <cell r="O188">
            <v>32788</v>
          </cell>
          <cell r="P188">
            <v>3834292</v>
          </cell>
          <cell r="Q188">
            <v>905604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4739896</v>
          </cell>
          <cell r="W188">
            <v>0</v>
          </cell>
          <cell r="X188" t="str">
            <v/>
          </cell>
          <cell r="Y188">
            <v>-172739</v>
          </cell>
          <cell r="Z188">
            <v>-481134</v>
          </cell>
          <cell r="AB188">
            <v>4912635</v>
          </cell>
          <cell r="AC188" t="str">
            <v>BVCOR</v>
          </cell>
        </row>
        <row r="189">
          <cell r="X189" t="str">
            <v/>
          </cell>
        </row>
        <row r="190">
          <cell r="B190" t="str">
            <v>CONTROL  CONTRACTS</v>
          </cell>
          <cell r="X190" t="str">
            <v/>
          </cell>
        </row>
        <row r="191">
          <cell r="C191" t="str">
            <v xml:space="preserve">64.0202   Distribution Control System </v>
          </cell>
          <cell r="G191" t="str">
            <v>606100000</v>
          </cell>
          <cell r="H191" t="str">
            <v>Westinghouse</v>
          </cell>
          <cell r="I191">
            <v>710000</v>
          </cell>
          <cell r="L191">
            <v>710000</v>
          </cell>
          <cell r="N191">
            <v>732704</v>
          </cell>
          <cell r="P191">
            <v>732704</v>
          </cell>
          <cell r="Q191">
            <v>22000</v>
          </cell>
          <cell r="V191">
            <v>754704</v>
          </cell>
          <cell r="Y191">
            <v>12000</v>
          </cell>
          <cell r="Z191">
            <v>44704</v>
          </cell>
          <cell r="AB191">
            <v>742704</v>
          </cell>
        </row>
        <row r="192">
          <cell r="C192" t="str">
            <v>64.0602   Primary Elements - Flow</v>
          </cell>
          <cell r="G192" t="str">
            <v>604000000</v>
          </cell>
          <cell r="I192">
            <v>233500</v>
          </cell>
          <cell r="K192">
            <v>5000</v>
          </cell>
          <cell r="L192">
            <v>238500</v>
          </cell>
          <cell r="P192">
            <v>0</v>
          </cell>
          <cell r="Q192">
            <v>238500</v>
          </cell>
          <cell r="V192">
            <v>238500</v>
          </cell>
          <cell r="Y192">
            <v>0</v>
          </cell>
          <cell r="Z192">
            <v>0</v>
          </cell>
          <cell r="AB192">
            <v>238500</v>
          </cell>
        </row>
        <row r="193">
          <cell r="C193" t="str">
            <v>64.0603   Switches - Flow</v>
          </cell>
          <cell r="G193" t="str">
            <v>602200000</v>
          </cell>
          <cell r="I193">
            <v>0</v>
          </cell>
          <cell r="K193">
            <v>37800</v>
          </cell>
          <cell r="L193">
            <v>37800</v>
          </cell>
          <cell r="P193">
            <v>0</v>
          </cell>
          <cell r="Q193">
            <v>37800</v>
          </cell>
          <cell r="V193">
            <v>37800</v>
          </cell>
          <cell r="Y193">
            <v>0</v>
          </cell>
          <cell r="Z193">
            <v>0</v>
          </cell>
          <cell r="AB193">
            <v>37800</v>
          </cell>
        </row>
        <row r="194">
          <cell r="C194" t="str">
            <v>64.0800   Switches</v>
          </cell>
          <cell r="G194" t="str">
            <v>(Incd in GC)</v>
          </cell>
          <cell r="I194">
            <v>37800</v>
          </cell>
          <cell r="K194">
            <v>-37800</v>
          </cell>
          <cell r="L194">
            <v>0</v>
          </cell>
          <cell r="P194">
            <v>0</v>
          </cell>
          <cell r="Q194">
            <v>0</v>
          </cell>
          <cell r="V194">
            <v>0</v>
          </cell>
          <cell r="Y194">
            <v>0</v>
          </cell>
          <cell r="Z194">
            <v>0</v>
          </cell>
          <cell r="AB194">
            <v>0</v>
          </cell>
        </row>
        <row r="195">
          <cell r="C195" t="str">
            <v>64.1000   Transmitters</v>
          </cell>
          <cell r="G195" t="str">
            <v>602151500</v>
          </cell>
          <cell r="I195">
            <v>130800</v>
          </cell>
          <cell r="K195">
            <v>-20000</v>
          </cell>
          <cell r="L195">
            <v>110800</v>
          </cell>
          <cell r="P195">
            <v>0</v>
          </cell>
          <cell r="Q195">
            <v>110800</v>
          </cell>
          <cell r="V195">
            <v>110800</v>
          </cell>
          <cell r="Y195">
            <v>0</v>
          </cell>
          <cell r="Z195">
            <v>0</v>
          </cell>
          <cell r="AB195">
            <v>110800</v>
          </cell>
        </row>
        <row r="196">
          <cell r="C196" t="str">
            <v>64.1201   Transmitters-Temperature</v>
          </cell>
          <cell r="G196" t="str">
            <v>602100000</v>
          </cell>
          <cell r="I196">
            <v>0</v>
          </cell>
          <cell r="K196">
            <v>20000</v>
          </cell>
          <cell r="L196">
            <v>20000</v>
          </cell>
          <cell r="P196">
            <v>0</v>
          </cell>
          <cell r="Q196">
            <v>20000</v>
          </cell>
          <cell r="V196">
            <v>20000</v>
          </cell>
          <cell r="Y196">
            <v>0</v>
          </cell>
          <cell r="Z196">
            <v>0</v>
          </cell>
          <cell r="AB196">
            <v>20000</v>
          </cell>
        </row>
        <row r="197">
          <cell r="C197" t="str">
            <v>64.1202   Indicators</v>
          </cell>
          <cell r="G197" t="str">
            <v>602100000</v>
          </cell>
          <cell r="I197">
            <v>18727</v>
          </cell>
          <cell r="K197">
            <v>403</v>
          </cell>
          <cell r="L197">
            <v>19130</v>
          </cell>
          <cell r="P197">
            <v>0</v>
          </cell>
          <cell r="Q197">
            <v>19130</v>
          </cell>
          <cell r="V197">
            <v>19130</v>
          </cell>
          <cell r="Y197">
            <v>0</v>
          </cell>
          <cell r="Z197">
            <v>0</v>
          </cell>
          <cell r="AB197">
            <v>19130</v>
          </cell>
        </row>
        <row r="198">
          <cell r="C198" t="str">
            <v>64.1203   Thermocouple Assemblies &amp; TWS</v>
          </cell>
          <cell r="G198" t="str">
            <v>602300500</v>
          </cell>
          <cell r="I198">
            <v>18000</v>
          </cell>
          <cell r="L198">
            <v>18000</v>
          </cell>
          <cell r="P198">
            <v>0</v>
          </cell>
          <cell r="Q198">
            <v>18000</v>
          </cell>
          <cell r="V198">
            <v>18000</v>
          </cell>
          <cell r="Y198">
            <v>0</v>
          </cell>
          <cell r="Z198">
            <v>0</v>
          </cell>
          <cell r="AB198">
            <v>18000</v>
          </cell>
        </row>
        <row r="199">
          <cell r="C199" t="str">
            <v>64.1402   Continuous Emissions Monitoring</v>
          </cell>
          <cell r="G199" t="str">
            <v>608100000</v>
          </cell>
          <cell r="I199">
            <v>0</v>
          </cell>
          <cell r="K199">
            <v>200000</v>
          </cell>
          <cell r="L199">
            <v>200000</v>
          </cell>
          <cell r="P199">
            <v>0</v>
          </cell>
          <cell r="Q199">
            <v>200000</v>
          </cell>
          <cell r="V199">
            <v>200000</v>
          </cell>
          <cell r="Y199">
            <v>0</v>
          </cell>
          <cell r="Z199">
            <v>0</v>
          </cell>
          <cell r="AB199">
            <v>200000</v>
          </cell>
        </row>
        <row r="200">
          <cell r="C200" t="str">
            <v>64.1404   Oil/Water Switches</v>
          </cell>
          <cell r="I200">
            <v>0</v>
          </cell>
          <cell r="K200">
            <v>0</v>
          </cell>
          <cell r="L200">
            <v>0</v>
          </cell>
          <cell r="P200">
            <v>0</v>
          </cell>
          <cell r="Q200">
            <v>0</v>
          </cell>
          <cell r="V200">
            <v>0</v>
          </cell>
          <cell r="Y200">
            <v>0</v>
          </cell>
          <cell r="Z200">
            <v>0</v>
          </cell>
          <cell r="AB200">
            <v>0</v>
          </cell>
        </row>
        <row r="201">
          <cell r="C201" t="str">
            <v>64.1602   Instr. Racks and Enclosures</v>
          </cell>
          <cell r="G201" t="str">
            <v>680000000</v>
          </cell>
          <cell r="I201">
            <v>69000</v>
          </cell>
          <cell r="L201">
            <v>69000</v>
          </cell>
          <cell r="P201">
            <v>0</v>
          </cell>
          <cell r="Q201">
            <v>69000</v>
          </cell>
          <cell r="V201">
            <v>69000</v>
          </cell>
          <cell r="Y201">
            <v>0</v>
          </cell>
          <cell r="Z201">
            <v>0</v>
          </cell>
          <cell r="AB201">
            <v>69000</v>
          </cell>
        </row>
        <row r="202">
          <cell r="C202" t="str">
            <v>64.5010   Tubing</v>
          </cell>
          <cell r="G202" t="str">
            <v>650000000</v>
          </cell>
          <cell r="I202">
            <v>317200</v>
          </cell>
          <cell r="K202">
            <v>-267200</v>
          </cell>
          <cell r="L202">
            <v>50000</v>
          </cell>
          <cell r="P202">
            <v>0</v>
          </cell>
          <cell r="Q202">
            <v>50000</v>
          </cell>
          <cell r="V202">
            <v>50000</v>
          </cell>
          <cell r="Y202">
            <v>0</v>
          </cell>
          <cell r="Z202">
            <v>0</v>
          </cell>
          <cell r="AB202">
            <v>50000</v>
          </cell>
        </row>
        <row r="203">
          <cell r="X203" t="str">
            <v/>
          </cell>
        </row>
        <row r="204">
          <cell r="D204" t="str">
            <v>SUB-TOTAL  CONTROL</v>
          </cell>
          <cell r="I204">
            <v>1535027</v>
          </cell>
          <cell r="J204">
            <v>0</v>
          </cell>
          <cell r="K204">
            <v>-61797</v>
          </cell>
          <cell r="L204">
            <v>1473230</v>
          </cell>
          <cell r="N204">
            <v>732704</v>
          </cell>
          <cell r="O204">
            <v>0</v>
          </cell>
          <cell r="P204">
            <v>732704</v>
          </cell>
          <cell r="Q204">
            <v>785230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1517934</v>
          </cell>
          <cell r="W204">
            <v>0</v>
          </cell>
          <cell r="X204" t="str">
            <v/>
          </cell>
          <cell r="Y204">
            <v>12000</v>
          </cell>
          <cell r="Z204">
            <v>44704</v>
          </cell>
          <cell r="AB204">
            <v>1505934</v>
          </cell>
          <cell r="AC204" t="str">
            <v>BVCOR</v>
          </cell>
        </row>
        <row r="206">
          <cell r="B206" t="str">
            <v>CHEMICAL CONTRACTS</v>
          </cell>
          <cell r="X206" t="str">
            <v/>
          </cell>
        </row>
        <row r="207">
          <cell r="C207" t="str">
            <v xml:space="preserve">65.0202   Cycle  &amp; Circ. Water Chemical Feed Equipment </v>
          </cell>
          <cell r="G207" t="str">
            <v>433120000</v>
          </cell>
          <cell r="I207">
            <v>280000</v>
          </cell>
          <cell r="L207">
            <v>280000</v>
          </cell>
          <cell r="P207">
            <v>0</v>
          </cell>
          <cell r="Q207">
            <v>280000</v>
          </cell>
          <cell r="V207">
            <v>280000</v>
          </cell>
          <cell r="Y207">
            <v>0</v>
          </cell>
          <cell r="Z207">
            <v>0</v>
          </cell>
          <cell r="AB207">
            <v>280000</v>
          </cell>
        </row>
        <row r="208">
          <cell r="C208" t="str">
            <v>65.0402   Cycle Makeup Treatment System</v>
          </cell>
          <cell r="G208" t="str">
            <v>433040000</v>
          </cell>
          <cell r="I208">
            <v>650000</v>
          </cell>
          <cell r="L208">
            <v>650000</v>
          </cell>
          <cell r="P208">
            <v>0</v>
          </cell>
          <cell r="Q208">
            <v>650000</v>
          </cell>
          <cell r="V208">
            <v>650000</v>
          </cell>
          <cell r="Y208">
            <v>0</v>
          </cell>
          <cell r="Z208">
            <v>0</v>
          </cell>
          <cell r="AB208">
            <v>650000</v>
          </cell>
        </row>
        <row r="209">
          <cell r="C209" t="str">
            <v>65.0601   Safety Shower System</v>
          </cell>
          <cell r="G209" t="str">
            <v>(Incd in GC)</v>
          </cell>
          <cell r="I209">
            <v>78583</v>
          </cell>
          <cell r="K209">
            <v>-78583</v>
          </cell>
          <cell r="L209">
            <v>0</v>
          </cell>
          <cell r="P209">
            <v>0</v>
          </cell>
          <cell r="Q209">
            <v>0</v>
          </cell>
          <cell r="V209">
            <v>0</v>
          </cell>
          <cell r="Y209">
            <v>0</v>
          </cell>
          <cell r="Z209">
            <v>0</v>
          </cell>
          <cell r="AB209">
            <v>0</v>
          </cell>
        </row>
        <row r="210">
          <cell r="C210" t="str">
            <v>65.0602   Sampling and Analysis</v>
          </cell>
          <cell r="G210" t="str">
            <v>433180000</v>
          </cell>
          <cell r="I210">
            <v>150000</v>
          </cell>
          <cell r="L210">
            <v>150000</v>
          </cell>
          <cell r="P210">
            <v>0</v>
          </cell>
          <cell r="Q210">
            <v>150000</v>
          </cell>
          <cell r="V210">
            <v>150000</v>
          </cell>
          <cell r="Y210">
            <v>0</v>
          </cell>
          <cell r="Z210">
            <v>0</v>
          </cell>
          <cell r="AB210">
            <v>150000</v>
          </cell>
        </row>
        <row r="211">
          <cell r="C211" t="str">
            <v>65.0801   Chem. Waste Drainage &amp; Treatment System</v>
          </cell>
          <cell r="G211" t="str">
            <v>433062400</v>
          </cell>
          <cell r="I211">
            <v>60000</v>
          </cell>
          <cell r="K211">
            <v>-60000</v>
          </cell>
          <cell r="L211">
            <v>0</v>
          </cell>
          <cell r="P211">
            <v>0</v>
          </cell>
          <cell r="Q211">
            <v>0</v>
          </cell>
          <cell r="V211">
            <v>0</v>
          </cell>
          <cell r="Y211">
            <v>0</v>
          </cell>
          <cell r="Z211">
            <v>0</v>
          </cell>
          <cell r="AB211">
            <v>0</v>
          </cell>
        </row>
        <row r="212">
          <cell r="C212" t="str">
            <v>65.1000   Startup Chemicals</v>
          </cell>
          <cell r="G212" t="str">
            <v>(Incd in GC)</v>
          </cell>
          <cell r="I212">
            <v>33171</v>
          </cell>
          <cell r="K212">
            <v>-33171</v>
          </cell>
          <cell r="L212">
            <v>0</v>
          </cell>
          <cell r="P212">
            <v>0</v>
          </cell>
          <cell r="Q212">
            <v>0</v>
          </cell>
          <cell r="V212">
            <v>0</v>
          </cell>
          <cell r="Y212">
            <v>0</v>
          </cell>
          <cell r="Z212">
            <v>0</v>
          </cell>
          <cell r="AB212">
            <v>0</v>
          </cell>
        </row>
        <row r="213">
          <cell r="X213" t="str">
            <v/>
          </cell>
        </row>
        <row r="214">
          <cell r="D214" t="str">
            <v>SUB-TOTAL  CHEMICAL</v>
          </cell>
          <cell r="I214">
            <v>1251754</v>
          </cell>
          <cell r="J214">
            <v>0</v>
          </cell>
          <cell r="K214">
            <v>-171754</v>
          </cell>
          <cell r="L214">
            <v>1080000</v>
          </cell>
          <cell r="N214">
            <v>0</v>
          </cell>
          <cell r="O214">
            <v>0</v>
          </cell>
          <cell r="P214">
            <v>0</v>
          </cell>
          <cell r="Q214">
            <v>1080000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1080000</v>
          </cell>
          <cell r="W214">
            <v>0</v>
          </cell>
          <cell r="X214" t="str">
            <v/>
          </cell>
          <cell r="Y214">
            <v>0</v>
          </cell>
          <cell r="Z214">
            <v>0</v>
          </cell>
          <cell r="AB214">
            <v>1080000</v>
          </cell>
          <cell r="AC214" t="str">
            <v>BVCOR</v>
          </cell>
        </row>
        <row r="215">
          <cell r="X215" t="str">
            <v/>
          </cell>
        </row>
        <row r="216">
          <cell r="B216" t="str">
            <v xml:space="preserve">  TOTAL  EQUIPMENT  COSTS</v>
          </cell>
          <cell r="I216">
            <v>31328547</v>
          </cell>
          <cell r="J216">
            <v>0</v>
          </cell>
          <cell r="K216">
            <v>-4360993</v>
          </cell>
          <cell r="L216">
            <v>26967554</v>
          </cell>
          <cell r="N216">
            <v>16438819</v>
          </cell>
          <cell r="O216">
            <v>454328</v>
          </cell>
          <cell r="P216">
            <v>16893147</v>
          </cell>
          <cell r="Q216">
            <v>8824855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25718002</v>
          </cell>
          <cell r="W216">
            <v>0</v>
          </cell>
          <cell r="X216" t="str">
            <v/>
          </cell>
          <cell r="Y216">
            <v>-1409938</v>
          </cell>
          <cell r="Z216">
            <v>-1249552</v>
          </cell>
          <cell r="AB216">
            <v>27127940</v>
          </cell>
          <cell r="AC216" t="str">
            <v>BVCOR</v>
          </cell>
        </row>
        <row r="217">
          <cell r="X217" t="str">
            <v/>
          </cell>
        </row>
        <row r="218">
          <cell r="B218" t="str">
            <v>PROCUREMENT  INDIRECTS</v>
          </cell>
          <cell r="X218" t="str">
            <v/>
          </cell>
        </row>
        <row r="219">
          <cell r="C219" t="str">
            <v>Sales Taxes</v>
          </cell>
          <cell r="G219" t="str">
            <v>930100000</v>
          </cell>
          <cell r="I219">
            <v>2440000</v>
          </cell>
          <cell r="L219">
            <v>2440000</v>
          </cell>
          <cell r="P219">
            <v>0</v>
          </cell>
          <cell r="Q219">
            <v>2440000</v>
          </cell>
          <cell r="V219">
            <v>2440000</v>
          </cell>
          <cell r="Y219">
            <v>0</v>
          </cell>
          <cell r="Z219">
            <v>0</v>
          </cell>
          <cell r="AB219">
            <v>2440000</v>
          </cell>
        </row>
        <row r="220">
          <cell r="C220" t="str">
            <v>Procurement Contingency</v>
          </cell>
          <cell r="I220">
            <v>0</v>
          </cell>
          <cell r="K220">
            <v>110000</v>
          </cell>
          <cell r="L220">
            <v>110000</v>
          </cell>
          <cell r="P220">
            <v>0</v>
          </cell>
          <cell r="Q220">
            <v>0</v>
          </cell>
          <cell r="S220">
            <v>1239111</v>
          </cell>
          <cell r="T220">
            <v>0</v>
          </cell>
          <cell r="U220">
            <v>0</v>
          </cell>
          <cell r="V220">
            <v>1239111</v>
          </cell>
          <cell r="Y220">
            <v>1239111</v>
          </cell>
          <cell r="Z220">
            <v>1129111</v>
          </cell>
          <cell r="AB220">
            <v>0</v>
          </cell>
        </row>
        <row r="221">
          <cell r="D221" t="str">
            <v>SUB-TOTAL  INDIRECTS</v>
          </cell>
          <cell r="I221">
            <v>2440000</v>
          </cell>
          <cell r="J221">
            <v>0</v>
          </cell>
          <cell r="K221">
            <v>110000</v>
          </cell>
          <cell r="L221">
            <v>2550000</v>
          </cell>
          <cell r="N221">
            <v>0</v>
          </cell>
          <cell r="O221">
            <v>0</v>
          </cell>
          <cell r="P221">
            <v>0</v>
          </cell>
          <cell r="Q221">
            <v>2440000</v>
          </cell>
          <cell r="R221">
            <v>0</v>
          </cell>
          <cell r="S221">
            <v>1239111</v>
          </cell>
          <cell r="T221">
            <v>0</v>
          </cell>
          <cell r="U221">
            <v>0</v>
          </cell>
          <cell r="V221">
            <v>3679111</v>
          </cell>
          <cell r="W221">
            <v>0</v>
          </cell>
          <cell r="X221" t="str">
            <v/>
          </cell>
          <cell r="Y221">
            <v>1239111</v>
          </cell>
          <cell r="Z221">
            <v>1129111</v>
          </cell>
          <cell r="AB221">
            <v>2440000</v>
          </cell>
          <cell r="AC221" t="str">
            <v>BVCOR</v>
          </cell>
        </row>
        <row r="223">
          <cell r="B223" t="str">
            <v>VENDOR PROGRESS ACCRUALS</v>
          </cell>
        </row>
        <row r="224">
          <cell r="C224" t="str">
            <v>Vendor Progress Accruals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P224">
            <v>0</v>
          </cell>
          <cell r="Q224">
            <v>0</v>
          </cell>
          <cell r="V224">
            <v>0</v>
          </cell>
          <cell r="W224">
            <v>2590793</v>
          </cell>
          <cell r="Y224">
            <v>0</v>
          </cell>
          <cell r="Z224">
            <v>0</v>
          </cell>
          <cell r="AB224">
            <v>0</v>
          </cell>
        </row>
        <row r="225">
          <cell r="X225" t="str">
            <v/>
          </cell>
        </row>
        <row r="226">
          <cell r="D226" t="str">
            <v>SUB-TOTAL VENDOR PROGRESS ACCRUALS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2590793</v>
          </cell>
          <cell r="Y226">
            <v>0</v>
          </cell>
          <cell r="Z226">
            <v>0</v>
          </cell>
          <cell r="AB226">
            <v>0</v>
          </cell>
        </row>
        <row r="228">
          <cell r="B228" t="str">
            <v xml:space="preserve">  TOTAL  PROCUREMENT  COSTS</v>
          </cell>
          <cell r="I228">
            <v>33768547</v>
          </cell>
          <cell r="J228">
            <v>0</v>
          </cell>
          <cell r="K228">
            <v>-4250993</v>
          </cell>
          <cell r="L228">
            <v>29517554</v>
          </cell>
          <cell r="N228">
            <v>16438819</v>
          </cell>
          <cell r="O228">
            <v>454328</v>
          </cell>
          <cell r="P228">
            <v>16893147</v>
          </cell>
          <cell r="Q228">
            <v>11264855</v>
          </cell>
          <cell r="R228">
            <v>0</v>
          </cell>
          <cell r="S228">
            <v>1239111</v>
          </cell>
          <cell r="T228">
            <v>0</v>
          </cell>
          <cell r="U228">
            <v>0</v>
          </cell>
          <cell r="V228">
            <v>29397113</v>
          </cell>
          <cell r="W228">
            <v>2590793</v>
          </cell>
          <cell r="X228" t="str">
            <v/>
          </cell>
          <cell r="Y228">
            <v>-170827</v>
          </cell>
          <cell r="Z228">
            <v>-120441</v>
          </cell>
          <cell r="AB228">
            <v>29567940</v>
          </cell>
          <cell r="AC228" t="str">
            <v>BVCOR</v>
          </cell>
        </row>
        <row r="229">
          <cell r="X229" t="str">
            <v/>
          </cell>
        </row>
        <row r="230">
          <cell r="B230" t="str">
            <v>CONSTRUCTION</v>
          </cell>
          <cell r="X230" t="str">
            <v/>
          </cell>
        </row>
        <row r="232">
          <cell r="B232" t="str">
            <v>General Construction Contract</v>
          </cell>
          <cell r="X232" t="str">
            <v/>
          </cell>
        </row>
        <row r="233">
          <cell r="C233" t="str">
            <v>70.0201   General Construction Contract - ARB</v>
          </cell>
          <cell r="G233" t="str">
            <v>000000000</v>
          </cell>
          <cell r="I233">
            <v>0</v>
          </cell>
          <cell r="J233">
            <v>0</v>
          </cell>
          <cell r="K233">
            <v>66597469</v>
          </cell>
          <cell r="L233">
            <v>66597469</v>
          </cell>
          <cell r="N233">
            <v>0</v>
          </cell>
          <cell r="O233">
            <v>0</v>
          </cell>
          <cell r="P233">
            <v>0</v>
          </cell>
          <cell r="Q233">
            <v>66597469</v>
          </cell>
          <cell r="V233">
            <v>66597469</v>
          </cell>
          <cell r="W233">
            <v>2800000</v>
          </cell>
          <cell r="Y233">
            <v>0</v>
          </cell>
          <cell r="Z233">
            <v>0</v>
          </cell>
          <cell r="AB233">
            <v>66597469</v>
          </cell>
        </row>
        <row r="236">
          <cell r="D236" t="str">
            <v>SUB-TOTAL General Construction</v>
          </cell>
          <cell r="I236">
            <v>0</v>
          </cell>
          <cell r="J236">
            <v>0</v>
          </cell>
          <cell r="K236">
            <v>66597469</v>
          </cell>
          <cell r="L236">
            <v>66597469</v>
          </cell>
          <cell r="N236">
            <v>0</v>
          </cell>
          <cell r="O236">
            <v>0</v>
          </cell>
          <cell r="P236">
            <v>0</v>
          </cell>
          <cell r="Q236">
            <v>66597469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66597469</v>
          </cell>
          <cell r="W236">
            <v>2800000</v>
          </cell>
          <cell r="X236" t="str">
            <v/>
          </cell>
          <cell r="Y236">
            <v>0</v>
          </cell>
          <cell r="Z236">
            <v>0</v>
          </cell>
          <cell r="AB236">
            <v>66597469</v>
          </cell>
        </row>
        <row r="237">
          <cell r="X237" t="str">
            <v/>
          </cell>
        </row>
        <row r="238">
          <cell r="X238" t="str">
            <v/>
          </cell>
        </row>
        <row r="239">
          <cell r="B239" t="str">
            <v>CIVIL / STRUCTURAL  CONTRACT</v>
          </cell>
          <cell r="X239" t="str">
            <v/>
          </cell>
        </row>
        <row r="240">
          <cell r="C240" t="str">
            <v>71.0201   Civil / Struc Construction</v>
          </cell>
          <cell r="G240" t="str">
            <v>(Incd in GC)</v>
          </cell>
          <cell r="I240">
            <v>7620814</v>
          </cell>
          <cell r="J240">
            <v>0</v>
          </cell>
          <cell r="K240">
            <v>-7620814</v>
          </cell>
          <cell r="L240">
            <v>0</v>
          </cell>
          <cell r="P240">
            <v>0</v>
          </cell>
          <cell r="Q240">
            <v>0</v>
          </cell>
          <cell r="V240">
            <v>0</v>
          </cell>
          <cell r="Y240">
            <v>0</v>
          </cell>
          <cell r="Z240">
            <v>0</v>
          </cell>
          <cell r="AB240">
            <v>0</v>
          </cell>
        </row>
        <row r="241">
          <cell r="X241" t="str">
            <v/>
          </cell>
        </row>
        <row r="242">
          <cell r="D242" t="str">
            <v>SUB-TOTAL  CIVI / STRUCTURAL</v>
          </cell>
          <cell r="I242">
            <v>7620814</v>
          </cell>
          <cell r="J242">
            <v>0</v>
          </cell>
          <cell r="K242">
            <v>-7620814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>
            <v>0</v>
          </cell>
          <cell r="Z242">
            <v>0</v>
          </cell>
          <cell r="AB242">
            <v>0</v>
          </cell>
        </row>
        <row r="243">
          <cell r="X243" t="str">
            <v/>
          </cell>
        </row>
        <row r="244">
          <cell r="B244" t="str">
            <v>MECHANICAL  CONTRACT</v>
          </cell>
          <cell r="X244" t="str">
            <v/>
          </cell>
        </row>
        <row r="245">
          <cell r="C245" t="str">
            <v>72.0201   Mechanical Construction</v>
          </cell>
          <cell r="G245" t="str">
            <v>(Incd in GC)</v>
          </cell>
          <cell r="I245">
            <v>15148672</v>
          </cell>
          <cell r="J245">
            <v>0</v>
          </cell>
          <cell r="K245">
            <v>-15148672</v>
          </cell>
          <cell r="L245">
            <v>0</v>
          </cell>
          <cell r="P245">
            <v>0</v>
          </cell>
          <cell r="Q245">
            <v>0</v>
          </cell>
          <cell r="V245">
            <v>0</v>
          </cell>
          <cell r="Y245">
            <v>0</v>
          </cell>
          <cell r="Z245">
            <v>0</v>
          </cell>
          <cell r="AB245">
            <v>0</v>
          </cell>
        </row>
        <row r="246">
          <cell r="X246" t="str">
            <v/>
          </cell>
        </row>
        <row r="247">
          <cell r="D247" t="str">
            <v>SUB-TOTAL  MECHANICAL</v>
          </cell>
          <cell r="I247">
            <v>15148672</v>
          </cell>
          <cell r="J247">
            <v>0</v>
          </cell>
          <cell r="K247">
            <v>-15148672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>
            <v>0</v>
          </cell>
          <cell r="Z247">
            <v>0</v>
          </cell>
          <cell r="AB247">
            <v>0</v>
          </cell>
        </row>
        <row r="248">
          <cell r="X248" t="str">
            <v/>
          </cell>
        </row>
        <row r="249">
          <cell r="B249" t="str">
            <v>ELECTRICAL CONTRACT</v>
          </cell>
          <cell r="X249" t="str">
            <v/>
          </cell>
        </row>
        <row r="250">
          <cell r="C250" t="str">
            <v>73.0201   Electrical &amp; Construction</v>
          </cell>
          <cell r="G250" t="str">
            <v>(Incd in GC)</v>
          </cell>
          <cell r="I250">
            <v>3545640</v>
          </cell>
          <cell r="J250">
            <v>0</v>
          </cell>
          <cell r="K250">
            <v>-3545640</v>
          </cell>
          <cell r="L250">
            <v>0</v>
          </cell>
          <cell r="P250">
            <v>0</v>
          </cell>
          <cell r="Q250">
            <v>0</v>
          </cell>
          <cell r="V250">
            <v>0</v>
          </cell>
          <cell r="Y250">
            <v>0</v>
          </cell>
          <cell r="Z250">
            <v>0</v>
          </cell>
          <cell r="AB250">
            <v>0</v>
          </cell>
        </row>
        <row r="251">
          <cell r="X251" t="str">
            <v/>
          </cell>
        </row>
        <row r="252">
          <cell r="D252" t="str">
            <v>SUB-TOTAL  ELECTRICAL</v>
          </cell>
          <cell r="I252">
            <v>3545640</v>
          </cell>
          <cell r="J252">
            <v>0</v>
          </cell>
          <cell r="K252">
            <v>-3545640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>
            <v>0</v>
          </cell>
          <cell r="Z252">
            <v>0</v>
          </cell>
          <cell r="AB252">
            <v>0</v>
          </cell>
        </row>
        <row r="254">
          <cell r="B254" t="str">
            <v>CONSTRUCTION INDIRECTS &amp; SITE SERVICES</v>
          </cell>
          <cell r="X254" t="str">
            <v/>
          </cell>
        </row>
        <row r="255">
          <cell r="C255" t="str">
            <v>78.0000   Const Indirect &amp; Services</v>
          </cell>
          <cell r="G255" t="str">
            <v>(Incd in GC)</v>
          </cell>
          <cell r="I255">
            <v>35958831</v>
          </cell>
          <cell r="J255">
            <v>0</v>
          </cell>
          <cell r="K255">
            <v>-35958831</v>
          </cell>
          <cell r="L255">
            <v>0</v>
          </cell>
          <cell r="P255">
            <v>0</v>
          </cell>
          <cell r="Q255">
            <v>0</v>
          </cell>
          <cell r="V255">
            <v>0</v>
          </cell>
          <cell r="Y255">
            <v>0</v>
          </cell>
          <cell r="Z255">
            <v>0</v>
          </cell>
          <cell r="AB255">
            <v>0</v>
          </cell>
        </row>
        <row r="256">
          <cell r="X256" t="str">
            <v/>
          </cell>
        </row>
        <row r="257">
          <cell r="D257" t="str">
            <v>SUB-TOTAL  SITE SERVICES</v>
          </cell>
          <cell r="I257">
            <v>35958831</v>
          </cell>
          <cell r="J257">
            <v>0</v>
          </cell>
          <cell r="K257">
            <v>-35958831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 t="str">
            <v/>
          </cell>
          <cell r="Y257">
            <v>0</v>
          </cell>
          <cell r="Z257">
            <v>0</v>
          </cell>
          <cell r="AB257">
            <v>0</v>
          </cell>
        </row>
        <row r="259">
          <cell r="C259" t="str">
            <v>Start Up &amp; Vendor Support</v>
          </cell>
          <cell r="X259" t="str">
            <v/>
          </cell>
        </row>
        <row r="260">
          <cell r="C260" t="str">
            <v>78.2043   Start Up</v>
          </cell>
        </row>
        <row r="261">
          <cell r="C261" t="str">
            <v>Proj. Coordination (Startup Technicians &amp; Equip.)</v>
          </cell>
        </row>
        <row r="262">
          <cell r="C262" t="str">
            <v>Test Equipment Rental</v>
          </cell>
          <cell r="I262">
            <v>0</v>
          </cell>
          <cell r="K262">
            <v>60000</v>
          </cell>
          <cell r="L262">
            <v>60000</v>
          </cell>
          <cell r="P262">
            <v>0</v>
          </cell>
          <cell r="Q262">
            <v>60000</v>
          </cell>
          <cell r="V262">
            <v>60000</v>
          </cell>
          <cell r="Y262">
            <v>0</v>
          </cell>
          <cell r="Z262">
            <v>0</v>
          </cell>
          <cell r="AB262">
            <v>60000</v>
          </cell>
        </row>
        <row r="263">
          <cell r="C263" t="str">
            <v>I&amp;C SU Tech. Foreman</v>
          </cell>
          <cell r="I263">
            <v>0</v>
          </cell>
          <cell r="K263">
            <v>133113</v>
          </cell>
          <cell r="L263">
            <v>133113</v>
          </cell>
          <cell r="P263">
            <v>0</v>
          </cell>
          <cell r="Q263">
            <v>133113</v>
          </cell>
          <cell r="V263">
            <v>133113</v>
          </cell>
          <cell r="Y263">
            <v>0</v>
          </cell>
          <cell r="Z263">
            <v>0</v>
          </cell>
          <cell r="AB263">
            <v>133113</v>
          </cell>
        </row>
        <row r="264">
          <cell r="C264" t="str">
            <v>Elect. SU Technician</v>
          </cell>
          <cell r="I264">
            <v>0</v>
          </cell>
          <cell r="K264">
            <v>149248</v>
          </cell>
          <cell r="L264">
            <v>149248</v>
          </cell>
          <cell r="P264">
            <v>0</v>
          </cell>
          <cell r="Q264">
            <v>149248</v>
          </cell>
          <cell r="V264">
            <v>149248</v>
          </cell>
          <cell r="Y264">
            <v>0</v>
          </cell>
          <cell r="Z264">
            <v>0</v>
          </cell>
          <cell r="AB264">
            <v>149248</v>
          </cell>
        </row>
        <row r="265">
          <cell r="C265" t="str">
            <v>I&amp;C SU Technician</v>
          </cell>
          <cell r="I265">
            <v>0</v>
          </cell>
          <cell r="K265">
            <v>284378</v>
          </cell>
          <cell r="L265">
            <v>284378</v>
          </cell>
          <cell r="P265">
            <v>0</v>
          </cell>
          <cell r="Q265">
            <v>284378</v>
          </cell>
          <cell r="V265">
            <v>284378</v>
          </cell>
          <cell r="Y265">
            <v>0</v>
          </cell>
          <cell r="Z265">
            <v>0</v>
          </cell>
          <cell r="AB265">
            <v>284378</v>
          </cell>
        </row>
        <row r="266">
          <cell r="C266" t="str">
            <v>I&amp;C and Electrical Technician and Technician Foreman</v>
          </cell>
          <cell r="I266">
            <v>0</v>
          </cell>
          <cell r="K266">
            <v>56955</v>
          </cell>
          <cell r="L266">
            <v>56955</v>
          </cell>
          <cell r="P266">
            <v>0</v>
          </cell>
          <cell r="Q266">
            <v>56955</v>
          </cell>
          <cell r="V266">
            <v>56955</v>
          </cell>
          <cell r="Y266">
            <v>0</v>
          </cell>
          <cell r="Z266">
            <v>0</v>
          </cell>
          <cell r="AB266">
            <v>56955</v>
          </cell>
        </row>
        <row r="267">
          <cell r="C267" t="str">
            <v>Mech. SU Technician, Standby</v>
          </cell>
          <cell r="I267">
            <v>0</v>
          </cell>
          <cell r="K267">
            <v>249687</v>
          </cell>
          <cell r="L267">
            <v>249687</v>
          </cell>
          <cell r="P267">
            <v>0</v>
          </cell>
          <cell r="Q267">
            <v>249687</v>
          </cell>
          <cell r="V267">
            <v>249687</v>
          </cell>
          <cell r="Y267">
            <v>0</v>
          </cell>
          <cell r="Z267">
            <v>0</v>
          </cell>
          <cell r="AB267">
            <v>249687</v>
          </cell>
        </row>
        <row r="268">
          <cell r="C268" t="str">
            <v>CT and ST Lube Oil First Fill and Flushes</v>
          </cell>
          <cell r="I268">
            <v>0</v>
          </cell>
          <cell r="K268">
            <v>118742</v>
          </cell>
          <cell r="L268">
            <v>118742</v>
          </cell>
          <cell r="P268">
            <v>0</v>
          </cell>
          <cell r="Q268">
            <v>118742</v>
          </cell>
          <cell r="V268">
            <v>118742</v>
          </cell>
          <cell r="Y268">
            <v>0</v>
          </cell>
          <cell r="Z268">
            <v>0</v>
          </cell>
          <cell r="AB268">
            <v>118742</v>
          </cell>
        </row>
        <row r="269">
          <cell r="C269" t="str">
            <v>Lump Sum, First Fill for Remaining Equipment Other Than CT and ST Lube Oil Systems and GSU and Aux Tranformers  BOP First Fill Support Craft</v>
          </cell>
          <cell r="I269">
            <v>0</v>
          </cell>
          <cell r="K269">
            <v>66803</v>
          </cell>
          <cell r="L269">
            <v>66803</v>
          </cell>
          <cell r="P269">
            <v>0</v>
          </cell>
          <cell r="Q269">
            <v>66803</v>
          </cell>
          <cell r="V269">
            <v>66803</v>
          </cell>
          <cell r="Y269">
            <v>0</v>
          </cell>
          <cell r="Z269">
            <v>0</v>
          </cell>
          <cell r="AB269">
            <v>66803</v>
          </cell>
        </row>
        <row r="270">
          <cell r="C270" t="str">
            <v>Chemical Cleaning, Dismantle Support Craft &amp; Off Site Disposal</v>
          </cell>
          <cell r="I270">
            <v>0</v>
          </cell>
          <cell r="K270">
            <v>564492</v>
          </cell>
          <cell r="L270">
            <v>564492</v>
          </cell>
          <cell r="P270">
            <v>0</v>
          </cell>
          <cell r="Q270">
            <v>564492</v>
          </cell>
          <cell r="V270">
            <v>564492</v>
          </cell>
          <cell r="Y270">
            <v>0</v>
          </cell>
          <cell r="Z270">
            <v>0</v>
          </cell>
          <cell r="AB270">
            <v>564492</v>
          </cell>
        </row>
        <row r="271">
          <cell r="C271" t="str">
            <v>Temporary Demineralized Trailer for 2 on 1 CC</v>
          </cell>
          <cell r="I271">
            <v>0</v>
          </cell>
          <cell r="K271">
            <v>150000</v>
          </cell>
          <cell r="L271">
            <v>150000</v>
          </cell>
          <cell r="P271">
            <v>0</v>
          </cell>
          <cell r="Q271">
            <v>150000</v>
          </cell>
          <cell r="V271">
            <v>150000</v>
          </cell>
          <cell r="Y271">
            <v>0</v>
          </cell>
          <cell r="Z271">
            <v>0</v>
          </cell>
          <cell r="AB271">
            <v>150000</v>
          </cell>
        </row>
        <row r="272">
          <cell r="C272" t="str">
            <v>Steam Blow</v>
          </cell>
          <cell r="I272">
            <v>0</v>
          </cell>
          <cell r="K272">
            <v>150000</v>
          </cell>
          <cell r="L272">
            <v>150000</v>
          </cell>
          <cell r="P272">
            <v>0</v>
          </cell>
          <cell r="Q272">
            <v>150000</v>
          </cell>
          <cell r="V272">
            <v>150000</v>
          </cell>
          <cell r="Y272">
            <v>0</v>
          </cell>
          <cell r="Z272">
            <v>0</v>
          </cell>
          <cell r="AB272">
            <v>150000</v>
          </cell>
        </row>
        <row r="273">
          <cell r="C273" t="str">
            <v>Steam Blow Setup &amp; Dismantle Support Craft</v>
          </cell>
          <cell r="I273">
            <v>0</v>
          </cell>
          <cell r="K273">
            <v>95784</v>
          </cell>
          <cell r="L273">
            <v>95784</v>
          </cell>
          <cell r="P273">
            <v>0</v>
          </cell>
          <cell r="Q273">
            <v>95784</v>
          </cell>
          <cell r="V273">
            <v>95784</v>
          </cell>
          <cell r="Y273">
            <v>0</v>
          </cell>
          <cell r="Z273">
            <v>0</v>
          </cell>
          <cell r="AB273">
            <v>95784</v>
          </cell>
        </row>
        <row r="274">
          <cell r="X274" t="str">
            <v/>
          </cell>
        </row>
        <row r="275">
          <cell r="C275" t="str">
            <v>SUB-TOTAL  START-UP &amp; VENDOR SUPORT</v>
          </cell>
          <cell r="I275">
            <v>0</v>
          </cell>
          <cell r="J275">
            <v>0</v>
          </cell>
          <cell r="K275">
            <v>2079202</v>
          </cell>
          <cell r="L275">
            <v>2079202</v>
          </cell>
          <cell r="N275">
            <v>0</v>
          </cell>
          <cell r="O275">
            <v>0</v>
          </cell>
          <cell r="P275">
            <v>0</v>
          </cell>
          <cell r="Q275">
            <v>2079202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2079202</v>
          </cell>
          <cell r="W275">
            <v>0</v>
          </cell>
          <cell r="Y275">
            <v>0</v>
          </cell>
          <cell r="Z275">
            <v>0</v>
          </cell>
          <cell r="AB275">
            <v>2079202</v>
          </cell>
        </row>
        <row r="277">
          <cell r="B277" t="str">
            <v>WASTEWATER LINE TO INJECTION WELLS</v>
          </cell>
          <cell r="I277">
            <v>700000</v>
          </cell>
          <cell r="L277">
            <v>700000</v>
          </cell>
          <cell r="P277">
            <v>0</v>
          </cell>
          <cell r="Q277">
            <v>700000</v>
          </cell>
          <cell r="V277">
            <v>700000</v>
          </cell>
          <cell r="Y277">
            <v>0</v>
          </cell>
          <cell r="Z277">
            <v>0</v>
          </cell>
          <cell r="AB277">
            <v>700000</v>
          </cell>
        </row>
        <row r="279">
          <cell r="C279" t="str">
            <v>TOTAL  WASTEWATER LINE TO INJECTION WELLS</v>
          </cell>
          <cell r="I279">
            <v>700000</v>
          </cell>
          <cell r="J279">
            <v>0</v>
          </cell>
          <cell r="K279">
            <v>0</v>
          </cell>
          <cell r="L279">
            <v>700000</v>
          </cell>
          <cell r="N279">
            <v>0</v>
          </cell>
          <cell r="O279">
            <v>0</v>
          </cell>
          <cell r="P279">
            <v>0</v>
          </cell>
          <cell r="Q279">
            <v>700000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700000</v>
          </cell>
          <cell r="W279">
            <v>0</v>
          </cell>
          <cell r="X279" t="str">
            <v/>
          </cell>
          <cell r="Y279">
            <v>0</v>
          </cell>
          <cell r="Z279">
            <v>0</v>
          </cell>
          <cell r="AB279">
            <v>700000</v>
          </cell>
          <cell r="AC279" t="str">
            <v>BVCOR</v>
          </cell>
        </row>
        <row r="280">
          <cell r="X280" t="str">
            <v/>
          </cell>
        </row>
        <row r="281">
          <cell r="B281" t="str">
            <v>TOTAL  CONSTRUCTION  COSTS</v>
          </cell>
          <cell r="I281">
            <v>62973957</v>
          </cell>
          <cell r="J281">
            <v>0</v>
          </cell>
          <cell r="K281">
            <v>6402714</v>
          </cell>
          <cell r="L281">
            <v>69376671</v>
          </cell>
          <cell r="N281">
            <v>0</v>
          </cell>
          <cell r="O281">
            <v>0</v>
          </cell>
          <cell r="P281">
            <v>0</v>
          </cell>
          <cell r="Q281">
            <v>69376671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69376671</v>
          </cell>
          <cell r="W281">
            <v>2800000</v>
          </cell>
          <cell r="X281" t="str">
            <v/>
          </cell>
          <cell r="Y281">
            <v>0</v>
          </cell>
          <cell r="Z281">
            <v>0</v>
          </cell>
          <cell r="AB281">
            <v>69376671</v>
          </cell>
          <cell r="AC281" t="str">
            <v>BVCOR</v>
          </cell>
        </row>
        <row r="282">
          <cell r="X282" t="str">
            <v/>
          </cell>
        </row>
        <row r="283">
          <cell r="B283" t="str">
            <v>CONSTRUCTION  MANAGEMENT</v>
          </cell>
          <cell r="X283" t="str">
            <v/>
          </cell>
        </row>
        <row r="284">
          <cell r="B284" t="str">
            <v>CM  MANHOURS</v>
          </cell>
          <cell r="X284" t="str">
            <v/>
          </cell>
        </row>
        <row r="285">
          <cell r="C285" t="str">
            <v>90.1110</v>
          </cell>
          <cell r="E285" t="str">
            <v>Manhours</v>
          </cell>
          <cell r="X285" t="str">
            <v/>
          </cell>
        </row>
        <row r="286">
          <cell r="E286" t="str">
            <v>BVCOR - Power</v>
          </cell>
          <cell r="I286">
            <v>78165</v>
          </cell>
          <cell r="L286">
            <v>78165</v>
          </cell>
          <cell r="N286">
            <v>717</v>
          </cell>
          <cell r="P286">
            <v>717</v>
          </cell>
          <cell r="Q286">
            <v>77448</v>
          </cell>
          <cell r="V286">
            <v>78165</v>
          </cell>
          <cell r="W286">
            <v>717</v>
          </cell>
          <cell r="X286" t="str">
            <v/>
          </cell>
          <cell r="Y286">
            <v>0</v>
          </cell>
          <cell r="Z286">
            <v>0</v>
          </cell>
          <cell r="AB286">
            <v>78165</v>
          </cell>
        </row>
        <row r="287">
          <cell r="E287" t="str">
            <v>TPC</v>
          </cell>
          <cell r="I287">
            <v>0</v>
          </cell>
          <cell r="L287">
            <v>0</v>
          </cell>
          <cell r="N287">
            <v>464</v>
          </cell>
          <cell r="P287">
            <v>464</v>
          </cell>
          <cell r="Q287">
            <v>-464</v>
          </cell>
          <cell r="V287">
            <v>0</v>
          </cell>
          <cell r="W287">
            <v>464</v>
          </cell>
          <cell r="X287" t="str">
            <v>!!</v>
          </cell>
          <cell r="Y287">
            <v>0</v>
          </cell>
          <cell r="Z287">
            <v>0</v>
          </cell>
          <cell r="AB287">
            <v>0</v>
          </cell>
        </row>
        <row r="289">
          <cell r="B289" t="str">
            <v xml:space="preserve">  TOTAL  CM   MANHOURS</v>
          </cell>
          <cell r="I289">
            <v>78165</v>
          </cell>
          <cell r="J289">
            <v>0</v>
          </cell>
          <cell r="K289">
            <v>0</v>
          </cell>
          <cell r="L289">
            <v>78165</v>
          </cell>
          <cell r="N289">
            <v>1181</v>
          </cell>
          <cell r="O289">
            <v>0</v>
          </cell>
          <cell r="P289">
            <v>1181</v>
          </cell>
          <cell r="Q289">
            <v>76984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78165</v>
          </cell>
          <cell r="W289">
            <v>1181</v>
          </cell>
          <cell r="Y289">
            <v>0</v>
          </cell>
          <cell r="Z289">
            <v>0</v>
          </cell>
          <cell r="AB289">
            <v>78165</v>
          </cell>
          <cell r="AC289" t="str">
            <v>BVCOR</v>
          </cell>
        </row>
        <row r="290">
          <cell r="X290" t="str">
            <v/>
          </cell>
        </row>
        <row r="291">
          <cell r="B291" t="str">
            <v>CONSTRUCTION MANAGEMENT COSTS</v>
          </cell>
          <cell r="X291" t="str">
            <v/>
          </cell>
        </row>
        <row r="292">
          <cell r="C292" t="str">
            <v>90.1120 Direct Salary</v>
          </cell>
          <cell r="X292" t="str">
            <v/>
          </cell>
        </row>
        <row r="293">
          <cell r="E293" t="str">
            <v>BVCOR - Power</v>
          </cell>
          <cell r="I293">
            <v>2851424</v>
          </cell>
          <cell r="L293">
            <v>2851424</v>
          </cell>
          <cell r="N293">
            <v>29999</v>
          </cell>
          <cell r="P293">
            <v>29999</v>
          </cell>
          <cell r="Q293">
            <v>2821425</v>
          </cell>
          <cell r="V293">
            <v>2851424</v>
          </cell>
          <cell r="W293">
            <v>29999</v>
          </cell>
          <cell r="X293" t="str">
            <v/>
          </cell>
          <cell r="Y293">
            <v>0</v>
          </cell>
          <cell r="Z293">
            <v>0</v>
          </cell>
          <cell r="AB293">
            <v>2851424</v>
          </cell>
        </row>
        <row r="294">
          <cell r="E294" t="str">
            <v>TPC</v>
          </cell>
          <cell r="I294">
            <v>0</v>
          </cell>
          <cell r="L294">
            <v>0</v>
          </cell>
          <cell r="N294">
            <v>20326</v>
          </cell>
          <cell r="P294">
            <v>20326</v>
          </cell>
          <cell r="Q294">
            <v>-20326</v>
          </cell>
          <cell r="V294">
            <v>0</v>
          </cell>
          <cell r="W294">
            <v>20326</v>
          </cell>
          <cell r="X294" t="str">
            <v>!!</v>
          </cell>
          <cell r="Y294">
            <v>0</v>
          </cell>
          <cell r="Z294">
            <v>0</v>
          </cell>
          <cell r="AB294">
            <v>0</v>
          </cell>
        </row>
        <row r="296">
          <cell r="D296" t="str">
            <v>SUB-TOTAL  DIRECT SALARY</v>
          </cell>
          <cell r="I296">
            <v>2851424</v>
          </cell>
          <cell r="J296">
            <v>0</v>
          </cell>
          <cell r="K296">
            <v>0</v>
          </cell>
          <cell r="L296">
            <v>2851424</v>
          </cell>
          <cell r="N296">
            <v>50325</v>
          </cell>
          <cell r="O296">
            <v>0</v>
          </cell>
          <cell r="P296">
            <v>50325</v>
          </cell>
          <cell r="Q296">
            <v>2801099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2851424</v>
          </cell>
          <cell r="W296">
            <v>50325</v>
          </cell>
          <cell r="Y296">
            <v>0</v>
          </cell>
          <cell r="Z296">
            <v>0</v>
          </cell>
          <cell r="AB296">
            <v>2851424</v>
          </cell>
          <cell r="AC296" t="str">
            <v>BVCOR</v>
          </cell>
        </row>
        <row r="297">
          <cell r="X297" t="str">
            <v/>
          </cell>
        </row>
        <row r="298">
          <cell r="C298" t="str">
            <v>90.1130 Payroll Burden</v>
          </cell>
          <cell r="G298">
            <v>0.4</v>
          </cell>
          <cell r="X298" t="str">
            <v/>
          </cell>
        </row>
        <row r="299">
          <cell r="E299" t="str">
            <v>BVCOR - Power</v>
          </cell>
          <cell r="I299">
            <v>1140570</v>
          </cell>
          <cell r="L299">
            <v>1140570</v>
          </cell>
          <cell r="N299">
            <v>4126</v>
          </cell>
          <cell r="P299">
            <v>4126</v>
          </cell>
          <cell r="Q299">
            <v>1136444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1140570</v>
          </cell>
          <cell r="W299">
            <v>4126</v>
          </cell>
          <cell r="X299" t="str">
            <v/>
          </cell>
          <cell r="Y299">
            <v>0</v>
          </cell>
          <cell r="Z299">
            <v>0</v>
          </cell>
          <cell r="AB299">
            <v>1140570</v>
          </cell>
        </row>
        <row r="300">
          <cell r="E300" t="str">
            <v>TPC</v>
          </cell>
          <cell r="I300">
            <v>0.4</v>
          </cell>
          <cell r="L300">
            <v>0.4</v>
          </cell>
          <cell r="N300">
            <v>8130</v>
          </cell>
          <cell r="P300">
            <v>8130</v>
          </cell>
          <cell r="Q300">
            <v>-8129.6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0.3999999999996362</v>
          </cell>
          <cell r="W300">
            <v>8130</v>
          </cell>
          <cell r="X300" t="str">
            <v>!!</v>
          </cell>
          <cell r="Y300">
            <v>0</v>
          </cell>
          <cell r="Z300">
            <v>-3.638200851696638E-13</v>
          </cell>
          <cell r="AB300">
            <v>0.3999999999996362</v>
          </cell>
        </row>
        <row r="302">
          <cell r="D302" t="str">
            <v>SUB-TOTAL  PAYROLL BURDEN</v>
          </cell>
          <cell r="I302">
            <v>1140570.3999999999</v>
          </cell>
          <cell r="J302">
            <v>0</v>
          </cell>
          <cell r="K302">
            <v>0</v>
          </cell>
          <cell r="L302">
            <v>1140570.3999999999</v>
          </cell>
          <cell r="N302">
            <v>12256</v>
          </cell>
          <cell r="O302">
            <v>0</v>
          </cell>
          <cell r="P302">
            <v>12256</v>
          </cell>
          <cell r="Q302">
            <v>1128314.3999999999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1140570.3999999999</v>
          </cell>
          <cell r="W302">
            <v>12256</v>
          </cell>
          <cell r="Y302">
            <v>0</v>
          </cell>
          <cell r="Z302">
            <v>-3.638200851696638E-13</v>
          </cell>
          <cell r="AB302">
            <v>1140570.3999999999</v>
          </cell>
        </row>
        <row r="303">
          <cell r="X303" t="str">
            <v/>
          </cell>
        </row>
        <row r="304">
          <cell r="C304" t="str">
            <v>90.1140 Direct Expense</v>
          </cell>
          <cell r="X304" t="str">
            <v/>
          </cell>
        </row>
        <row r="305">
          <cell r="E305" t="str">
            <v>BVCOR - Power</v>
          </cell>
          <cell r="I305">
            <v>724671</v>
          </cell>
          <cell r="L305">
            <v>724671</v>
          </cell>
          <cell r="N305">
            <v>9075</v>
          </cell>
          <cell r="P305">
            <v>9075</v>
          </cell>
          <cell r="Q305">
            <v>715596</v>
          </cell>
          <cell r="V305">
            <v>724671</v>
          </cell>
          <cell r="W305">
            <v>9075</v>
          </cell>
          <cell r="X305" t="str">
            <v/>
          </cell>
          <cell r="Y305">
            <v>0</v>
          </cell>
          <cell r="Z305">
            <v>0</v>
          </cell>
          <cell r="AB305">
            <v>724671</v>
          </cell>
        </row>
        <row r="306">
          <cell r="E306" t="str">
            <v>BVCI - Power</v>
          </cell>
          <cell r="I306">
            <v>0</v>
          </cell>
          <cell r="L306">
            <v>0</v>
          </cell>
          <cell r="N306">
            <v>1815</v>
          </cell>
          <cell r="P306">
            <v>1815</v>
          </cell>
          <cell r="Q306">
            <v>-1815</v>
          </cell>
          <cell r="V306">
            <v>0</v>
          </cell>
          <cell r="W306">
            <v>1815</v>
          </cell>
          <cell r="X306" t="str">
            <v>!!</v>
          </cell>
          <cell r="Y306">
            <v>0</v>
          </cell>
          <cell r="Z306">
            <v>0</v>
          </cell>
          <cell r="AB306">
            <v>0</v>
          </cell>
        </row>
        <row r="307">
          <cell r="E307" t="str">
            <v>TPC</v>
          </cell>
          <cell r="I307">
            <v>0</v>
          </cell>
          <cell r="L307">
            <v>0</v>
          </cell>
          <cell r="N307">
            <v>0</v>
          </cell>
          <cell r="P307">
            <v>0</v>
          </cell>
          <cell r="Q307">
            <v>0</v>
          </cell>
          <cell r="V307">
            <v>0</v>
          </cell>
          <cell r="W307">
            <v>7116</v>
          </cell>
          <cell r="X307" t="str">
            <v>!!</v>
          </cell>
          <cell r="Y307">
            <v>0</v>
          </cell>
          <cell r="Z307">
            <v>0</v>
          </cell>
          <cell r="AB307">
            <v>0</v>
          </cell>
        </row>
        <row r="309">
          <cell r="D309" t="str">
            <v>SUB-TOTAL  DIRECT EXPENSE</v>
          </cell>
          <cell r="I309">
            <v>724671</v>
          </cell>
          <cell r="J309">
            <v>0</v>
          </cell>
          <cell r="K309">
            <v>0</v>
          </cell>
          <cell r="L309">
            <v>724671</v>
          </cell>
          <cell r="N309">
            <v>10890</v>
          </cell>
          <cell r="O309">
            <v>0</v>
          </cell>
          <cell r="P309">
            <v>10890</v>
          </cell>
          <cell r="Q309">
            <v>713781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724671</v>
          </cell>
          <cell r="W309">
            <v>18006</v>
          </cell>
          <cell r="Y309">
            <v>0</v>
          </cell>
          <cell r="Z309">
            <v>0</v>
          </cell>
          <cell r="AB309">
            <v>724671</v>
          </cell>
        </row>
        <row r="310">
          <cell r="X310" t="str">
            <v/>
          </cell>
        </row>
        <row r="311">
          <cell r="B311" t="str">
            <v>Subtotal Construction Management Costs</v>
          </cell>
          <cell r="I311">
            <v>4716665.4000000004</v>
          </cell>
          <cell r="J311">
            <v>0</v>
          </cell>
          <cell r="K311">
            <v>0</v>
          </cell>
          <cell r="L311">
            <v>4716665.4000000004</v>
          </cell>
          <cell r="N311">
            <v>73471</v>
          </cell>
          <cell r="O311">
            <v>0</v>
          </cell>
          <cell r="P311">
            <v>73471</v>
          </cell>
          <cell r="Q311">
            <v>4643194.4000000004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4716665.4000000004</v>
          </cell>
          <cell r="W311">
            <v>80587</v>
          </cell>
          <cell r="Y311">
            <v>0</v>
          </cell>
          <cell r="Z311">
            <v>-3.638200851696638E-13</v>
          </cell>
          <cell r="AB311">
            <v>4716665.4000000004</v>
          </cell>
        </row>
        <row r="312">
          <cell r="X312" t="str">
            <v/>
          </cell>
        </row>
        <row r="313">
          <cell r="C313" t="str">
            <v>90.1200 Indirect Expense</v>
          </cell>
          <cell r="X313" t="str">
            <v/>
          </cell>
        </row>
        <row r="314">
          <cell r="C314" t="str">
            <v>78.1100  Project Field Staff - (Local)</v>
          </cell>
          <cell r="I314">
            <v>0</v>
          </cell>
          <cell r="K314">
            <v>637370</v>
          </cell>
          <cell r="L314">
            <v>637370</v>
          </cell>
          <cell r="P314">
            <v>0</v>
          </cell>
          <cell r="Q314">
            <v>637370</v>
          </cell>
          <cell r="V314">
            <v>637370</v>
          </cell>
          <cell r="Y314">
            <v>0</v>
          </cell>
          <cell r="Z314">
            <v>0</v>
          </cell>
          <cell r="AB314">
            <v>637370</v>
          </cell>
        </row>
        <row r="315">
          <cell r="C315" t="str">
            <v>78.1200  Project Field Office Expense</v>
          </cell>
          <cell r="I315">
            <v>0</v>
          </cell>
          <cell r="K315">
            <v>469690</v>
          </cell>
          <cell r="L315">
            <v>469690</v>
          </cell>
          <cell r="P315">
            <v>0</v>
          </cell>
          <cell r="Q315">
            <v>469690</v>
          </cell>
          <cell r="V315">
            <v>469690</v>
          </cell>
          <cell r="W315">
            <v>5745</v>
          </cell>
          <cell r="Y315">
            <v>0</v>
          </cell>
          <cell r="Z315">
            <v>0</v>
          </cell>
          <cell r="AB315">
            <v>469690</v>
          </cell>
        </row>
        <row r="316">
          <cell r="C316" t="str">
            <v>78.1300  Temporary Facilities</v>
          </cell>
          <cell r="I316">
            <v>0</v>
          </cell>
          <cell r="K316">
            <v>138000</v>
          </cell>
          <cell r="L316">
            <v>138000</v>
          </cell>
          <cell r="P316">
            <v>0</v>
          </cell>
          <cell r="Q316">
            <v>138000</v>
          </cell>
          <cell r="V316">
            <v>138000</v>
          </cell>
          <cell r="Y316">
            <v>0</v>
          </cell>
          <cell r="Z316">
            <v>0</v>
          </cell>
          <cell r="AB316">
            <v>138000</v>
          </cell>
        </row>
        <row r="317">
          <cell r="C317" t="str">
            <v>78.1400  Temporary Utilities</v>
          </cell>
          <cell r="I317">
            <v>0</v>
          </cell>
          <cell r="K317">
            <v>100000</v>
          </cell>
          <cell r="L317">
            <v>100000</v>
          </cell>
          <cell r="P317">
            <v>0</v>
          </cell>
          <cell r="Q317">
            <v>100000</v>
          </cell>
          <cell r="V317">
            <v>100000</v>
          </cell>
          <cell r="Y317">
            <v>0</v>
          </cell>
          <cell r="Z317">
            <v>0</v>
          </cell>
          <cell r="AB317">
            <v>100000</v>
          </cell>
        </row>
        <row r="318">
          <cell r="C318" t="str">
            <v>78.1600  Site Services</v>
          </cell>
          <cell r="I318">
            <v>0</v>
          </cell>
          <cell r="K318">
            <v>217000</v>
          </cell>
          <cell r="L318">
            <v>217000</v>
          </cell>
          <cell r="P318">
            <v>0</v>
          </cell>
          <cell r="Q318">
            <v>217000</v>
          </cell>
          <cell r="V318">
            <v>217000</v>
          </cell>
          <cell r="Y318">
            <v>0</v>
          </cell>
          <cell r="Z318">
            <v>0</v>
          </cell>
          <cell r="AB318">
            <v>217000</v>
          </cell>
        </row>
        <row r="319">
          <cell r="C319" t="str">
            <v>72.5024  Site Services - Toilet Services</v>
          </cell>
          <cell r="H319" t="str">
            <v>Kn ight's</v>
          </cell>
          <cell r="I319">
            <v>0</v>
          </cell>
          <cell r="K319">
            <v>0</v>
          </cell>
          <cell r="L319">
            <v>0</v>
          </cell>
          <cell r="N319">
            <v>24669</v>
          </cell>
          <cell r="P319">
            <v>24669</v>
          </cell>
          <cell r="Q319">
            <v>-24669</v>
          </cell>
          <cell r="V319">
            <v>0</v>
          </cell>
          <cell r="Y319">
            <v>0</v>
          </cell>
          <cell r="Z319">
            <v>0</v>
          </cell>
          <cell r="AB319">
            <v>0</v>
          </cell>
        </row>
        <row r="320">
          <cell r="C320" t="str">
            <v>78.1900  Safety</v>
          </cell>
          <cell r="I320">
            <v>0</v>
          </cell>
          <cell r="K320">
            <v>50000</v>
          </cell>
          <cell r="L320">
            <v>50000</v>
          </cell>
          <cell r="P320">
            <v>0</v>
          </cell>
          <cell r="Q320">
            <v>50000</v>
          </cell>
          <cell r="V320">
            <v>50000</v>
          </cell>
          <cell r="Y320">
            <v>0</v>
          </cell>
          <cell r="Z320">
            <v>0</v>
          </cell>
          <cell r="AB320">
            <v>50000</v>
          </cell>
        </row>
        <row r="321">
          <cell r="C321" t="str">
            <v>78.4000  Warranty</v>
          </cell>
          <cell r="I321">
            <v>0</v>
          </cell>
          <cell r="K321">
            <v>300000</v>
          </cell>
          <cell r="L321">
            <v>300000</v>
          </cell>
          <cell r="P321">
            <v>0</v>
          </cell>
          <cell r="Q321">
            <v>300000</v>
          </cell>
          <cell r="V321">
            <v>300000</v>
          </cell>
          <cell r="Y321">
            <v>0</v>
          </cell>
          <cell r="Z321">
            <v>0</v>
          </cell>
          <cell r="AB321">
            <v>300000</v>
          </cell>
        </row>
        <row r="322">
          <cell r="C322" t="str">
            <v>78.4100  Punch List</v>
          </cell>
          <cell r="I322">
            <v>0</v>
          </cell>
          <cell r="K322">
            <v>150000</v>
          </cell>
          <cell r="L322">
            <v>150000</v>
          </cell>
          <cell r="P322">
            <v>0</v>
          </cell>
          <cell r="Q322">
            <v>150000</v>
          </cell>
          <cell r="V322">
            <v>150000</v>
          </cell>
          <cell r="Y322">
            <v>0</v>
          </cell>
          <cell r="Z322">
            <v>0</v>
          </cell>
          <cell r="AB322">
            <v>150000</v>
          </cell>
        </row>
        <row r="324">
          <cell r="D324" t="str">
            <v>SUB-TOTAL  INDIRECT EXPENSE</v>
          </cell>
          <cell r="I324">
            <v>0</v>
          </cell>
          <cell r="J324">
            <v>0</v>
          </cell>
          <cell r="K324">
            <v>2062060</v>
          </cell>
          <cell r="L324">
            <v>2062060</v>
          </cell>
          <cell r="N324">
            <v>24669</v>
          </cell>
          <cell r="O324">
            <v>0</v>
          </cell>
          <cell r="P324">
            <v>24669</v>
          </cell>
          <cell r="Q324">
            <v>2037391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2062060</v>
          </cell>
          <cell r="W324">
            <v>5745</v>
          </cell>
          <cell r="Y324">
            <v>0</v>
          </cell>
          <cell r="Z324">
            <v>0</v>
          </cell>
          <cell r="AB324">
            <v>2062060</v>
          </cell>
        </row>
        <row r="325">
          <cell r="X325" t="str">
            <v/>
          </cell>
        </row>
        <row r="326">
          <cell r="B326" t="str">
            <v>Start Up</v>
          </cell>
          <cell r="X326" t="str">
            <v/>
          </cell>
        </row>
        <row r="327">
          <cell r="C327" t="str">
            <v>78.2043   Start Up</v>
          </cell>
        </row>
        <row r="328">
          <cell r="C328" t="str">
            <v>78.2041  Construction Testing</v>
          </cell>
          <cell r="I328">
            <v>0</v>
          </cell>
          <cell r="K328">
            <v>150000</v>
          </cell>
          <cell r="L328">
            <v>150000</v>
          </cell>
          <cell r="P328">
            <v>0</v>
          </cell>
          <cell r="Q328">
            <v>150000</v>
          </cell>
          <cell r="V328">
            <v>150000</v>
          </cell>
          <cell r="Y328">
            <v>0</v>
          </cell>
          <cell r="Z328">
            <v>0</v>
          </cell>
          <cell r="AB328">
            <v>150000</v>
          </cell>
        </row>
        <row r="329">
          <cell r="C329" t="str">
            <v>78.2042  Performance Testing / Emisions</v>
          </cell>
          <cell r="I329">
            <v>0</v>
          </cell>
          <cell r="K329">
            <v>80000</v>
          </cell>
          <cell r="L329">
            <v>80000</v>
          </cell>
          <cell r="P329">
            <v>0</v>
          </cell>
          <cell r="Q329">
            <v>80000</v>
          </cell>
          <cell r="V329">
            <v>80000</v>
          </cell>
          <cell r="Y329">
            <v>0</v>
          </cell>
          <cell r="Z329">
            <v>0</v>
          </cell>
          <cell r="AB329">
            <v>80000</v>
          </cell>
        </row>
        <row r="330">
          <cell r="C330" t="str">
            <v>78.2043  Preoperational Testing, Startup, &amp; Calib.</v>
          </cell>
        </row>
        <row r="331">
          <cell r="C331" t="str">
            <v xml:space="preserve">  Start Up Services - BVCI Personnel</v>
          </cell>
          <cell r="I331">
            <v>0</v>
          </cell>
          <cell r="K331">
            <v>982272</v>
          </cell>
          <cell r="L331">
            <v>982272</v>
          </cell>
          <cell r="P331">
            <v>0</v>
          </cell>
          <cell r="Q331">
            <v>982272</v>
          </cell>
          <cell r="V331">
            <v>982272</v>
          </cell>
          <cell r="Y331">
            <v>0</v>
          </cell>
          <cell r="Z331">
            <v>0</v>
          </cell>
          <cell r="AB331">
            <v>982272</v>
          </cell>
        </row>
        <row r="332">
          <cell r="C332" t="str">
            <v xml:space="preserve">  Start Up Services - BVCI Expenses</v>
          </cell>
          <cell r="I332">
            <v>0</v>
          </cell>
          <cell r="K332">
            <v>211673</v>
          </cell>
          <cell r="L332">
            <v>211673</v>
          </cell>
          <cell r="P332">
            <v>0</v>
          </cell>
          <cell r="Q332">
            <v>211673</v>
          </cell>
          <cell r="V332">
            <v>211673</v>
          </cell>
          <cell r="Y332">
            <v>0</v>
          </cell>
          <cell r="Z332">
            <v>0</v>
          </cell>
          <cell r="AB332">
            <v>211673</v>
          </cell>
        </row>
        <row r="333">
          <cell r="C333" t="str">
            <v>65.1000  Start Up Chemicals</v>
          </cell>
          <cell r="I333">
            <v>0</v>
          </cell>
          <cell r="K333">
            <v>32774</v>
          </cell>
          <cell r="L333">
            <v>32774</v>
          </cell>
          <cell r="P333">
            <v>0</v>
          </cell>
          <cell r="Q333">
            <v>32774</v>
          </cell>
          <cell r="V333">
            <v>32774</v>
          </cell>
          <cell r="Y333">
            <v>0</v>
          </cell>
          <cell r="Z333">
            <v>0</v>
          </cell>
          <cell r="AB333">
            <v>32774</v>
          </cell>
        </row>
        <row r="334">
          <cell r="X334" t="str">
            <v/>
          </cell>
        </row>
        <row r="335">
          <cell r="D335" t="str">
            <v>SUB-TOTAL Start Up</v>
          </cell>
          <cell r="I335">
            <v>0</v>
          </cell>
          <cell r="J335">
            <v>0</v>
          </cell>
          <cell r="K335">
            <v>1456719</v>
          </cell>
          <cell r="L335">
            <v>1456719</v>
          </cell>
          <cell r="N335">
            <v>0</v>
          </cell>
          <cell r="O335">
            <v>0</v>
          </cell>
          <cell r="P335">
            <v>0</v>
          </cell>
          <cell r="Q335">
            <v>1456719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1456719</v>
          </cell>
          <cell r="W335">
            <v>0</v>
          </cell>
          <cell r="X335" t="str">
            <v/>
          </cell>
          <cell r="Y335">
            <v>0</v>
          </cell>
          <cell r="Z335">
            <v>0</v>
          </cell>
          <cell r="AB335">
            <v>1456719</v>
          </cell>
        </row>
        <row r="336">
          <cell r="X336" t="str">
            <v/>
          </cell>
        </row>
        <row r="337">
          <cell r="B337" t="str">
            <v xml:space="preserve">  TOTAL  CONSTRUCTION  MANAGEMENT</v>
          </cell>
          <cell r="I337">
            <v>4716665.4000000004</v>
          </cell>
          <cell r="J337">
            <v>0</v>
          </cell>
          <cell r="K337">
            <v>3518779</v>
          </cell>
          <cell r="L337">
            <v>8235444.4000000004</v>
          </cell>
          <cell r="N337">
            <v>98140</v>
          </cell>
          <cell r="O337">
            <v>0</v>
          </cell>
          <cell r="P337">
            <v>98140</v>
          </cell>
          <cell r="Q337">
            <v>8137304.4000000004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8235444.4000000004</v>
          </cell>
          <cell r="W337">
            <v>86332</v>
          </cell>
          <cell r="Y337">
            <v>0</v>
          </cell>
          <cell r="Z337">
            <v>-3.638200851696638E-13</v>
          </cell>
          <cell r="AB337">
            <v>8235444.4000000004</v>
          </cell>
        </row>
        <row r="338">
          <cell r="X338" t="str">
            <v/>
          </cell>
        </row>
        <row r="339">
          <cell r="B339" t="str">
            <v>Power Delivery Electrical Interconnect</v>
          </cell>
        </row>
        <row r="341">
          <cell r="C341" t="str">
            <v>ENGINEERING</v>
          </cell>
        </row>
        <row r="342">
          <cell r="D342" t="str">
            <v>HOURS</v>
          </cell>
          <cell r="I342">
            <v>4857</v>
          </cell>
          <cell r="J342">
            <v>0</v>
          </cell>
          <cell r="K342">
            <v>0</v>
          </cell>
          <cell r="L342">
            <v>4857</v>
          </cell>
          <cell r="N342">
            <v>1931</v>
          </cell>
          <cell r="O342">
            <v>0</v>
          </cell>
          <cell r="P342">
            <v>1931</v>
          </cell>
          <cell r="Q342">
            <v>2926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4857</v>
          </cell>
          <cell r="W342">
            <v>1931</v>
          </cell>
          <cell r="Y342">
            <v>0</v>
          </cell>
          <cell r="Z342">
            <v>0</v>
          </cell>
          <cell r="AB342">
            <v>4857</v>
          </cell>
        </row>
        <row r="343">
          <cell r="D343" t="str">
            <v>SALARY</v>
          </cell>
          <cell r="I343">
            <v>170000</v>
          </cell>
          <cell r="J343">
            <v>0</v>
          </cell>
          <cell r="K343">
            <v>0</v>
          </cell>
          <cell r="L343">
            <v>170000</v>
          </cell>
          <cell r="N343">
            <v>54777</v>
          </cell>
          <cell r="O343">
            <v>0</v>
          </cell>
          <cell r="P343">
            <v>54777</v>
          </cell>
          <cell r="Q343">
            <v>115223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170000</v>
          </cell>
          <cell r="W343">
            <v>54777</v>
          </cell>
          <cell r="Y343">
            <v>0</v>
          </cell>
          <cell r="Z343">
            <v>0</v>
          </cell>
          <cell r="AB343">
            <v>170000</v>
          </cell>
        </row>
        <row r="344">
          <cell r="D344" t="str">
            <v>BURDEN</v>
          </cell>
          <cell r="I344">
            <v>68000</v>
          </cell>
          <cell r="J344">
            <v>0</v>
          </cell>
          <cell r="K344">
            <v>0</v>
          </cell>
          <cell r="L344">
            <v>68000</v>
          </cell>
          <cell r="N344">
            <v>21910.800000000003</v>
          </cell>
          <cell r="O344">
            <v>0</v>
          </cell>
          <cell r="P344">
            <v>21910.800000000003</v>
          </cell>
          <cell r="Q344">
            <v>46089.2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68000</v>
          </cell>
          <cell r="W344">
            <v>21910.800000000003</v>
          </cell>
          <cell r="Y344">
            <v>0</v>
          </cell>
          <cell r="Z344">
            <v>0</v>
          </cell>
          <cell r="AB344">
            <v>68000</v>
          </cell>
        </row>
        <row r="345">
          <cell r="D345" t="str">
            <v>EXPENSE</v>
          </cell>
          <cell r="I345">
            <v>535000</v>
          </cell>
          <cell r="J345">
            <v>0</v>
          </cell>
          <cell r="K345">
            <v>0</v>
          </cell>
          <cell r="L345">
            <v>535000</v>
          </cell>
          <cell r="N345">
            <v>20344</v>
          </cell>
          <cell r="O345">
            <v>0</v>
          </cell>
          <cell r="P345">
            <v>20344</v>
          </cell>
          <cell r="Q345">
            <v>514656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535000</v>
          </cell>
          <cell r="W345">
            <v>20344</v>
          </cell>
          <cell r="Y345">
            <v>0</v>
          </cell>
          <cell r="Z345">
            <v>0</v>
          </cell>
          <cell r="AB345">
            <v>535000</v>
          </cell>
        </row>
        <row r="346">
          <cell r="D346" t="str">
            <v>PROCUREMENT</v>
          </cell>
          <cell r="I346">
            <v>1670000</v>
          </cell>
          <cell r="J346">
            <v>0</v>
          </cell>
          <cell r="K346">
            <v>0</v>
          </cell>
          <cell r="L346">
            <v>1670000</v>
          </cell>
          <cell r="N346">
            <v>0</v>
          </cell>
          <cell r="O346">
            <v>0</v>
          </cell>
          <cell r="P346">
            <v>0</v>
          </cell>
          <cell r="Q346">
            <v>1670000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1670000</v>
          </cell>
          <cell r="W346">
            <v>0</v>
          </cell>
          <cell r="Y346">
            <v>0</v>
          </cell>
          <cell r="Z346">
            <v>0</v>
          </cell>
          <cell r="AB346">
            <v>1670000</v>
          </cell>
        </row>
        <row r="347">
          <cell r="D347" t="str">
            <v>CONTENGENCY</v>
          </cell>
        </row>
        <row r="349">
          <cell r="C349" t="str">
            <v>CONSTRUCTION</v>
          </cell>
        </row>
        <row r="350">
          <cell r="D350" t="str">
            <v>SALARY</v>
          </cell>
          <cell r="I350">
            <v>59217</v>
          </cell>
          <cell r="J350">
            <v>0</v>
          </cell>
          <cell r="K350">
            <v>0</v>
          </cell>
          <cell r="L350">
            <v>59217</v>
          </cell>
          <cell r="N350">
            <v>0</v>
          </cell>
          <cell r="O350">
            <v>0</v>
          </cell>
          <cell r="P350">
            <v>0</v>
          </cell>
          <cell r="Q350">
            <v>59217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59217</v>
          </cell>
          <cell r="W350">
            <v>0</v>
          </cell>
          <cell r="Y350">
            <v>0</v>
          </cell>
          <cell r="Z350">
            <v>0</v>
          </cell>
          <cell r="AB350">
            <v>59217</v>
          </cell>
        </row>
        <row r="351">
          <cell r="D351" t="str">
            <v>BURDEN</v>
          </cell>
          <cell r="I351">
            <v>23687</v>
          </cell>
          <cell r="J351">
            <v>0</v>
          </cell>
          <cell r="K351">
            <v>0</v>
          </cell>
          <cell r="L351">
            <v>23687</v>
          </cell>
          <cell r="N351">
            <v>0</v>
          </cell>
          <cell r="O351">
            <v>0</v>
          </cell>
          <cell r="P351">
            <v>0</v>
          </cell>
          <cell r="Q351">
            <v>23687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23687</v>
          </cell>
          <cell r="W351">
            <v>0</v>
          </cell>
          <cell r="Y351">
            <v>0</v>
          </cell>
          <cell r="Z351">
            <v>0</v>
          </cell>
          <cell r="AB351">
            <v>23687</v>
          </cell>
        </row>
        <row r="352">
          <cell r="D352" t="str">
            <v>EXPENSE</v>
          </cell>
          <cell r="I352">
            <v>90800</v>
          </cell>
          <cell r="J352">
            <v>0</v>
          </cell>
          <cell r="K352">
            <v>0</v>
          </cell>
          <cell r="L352">
            <v>90800</v>
          </cell>
          <cell r="N352">
            <v>0</v>
          </cell>
          <cell r="O352">
            <v>0</v>
          </cell>
          <cell r="P352">
            <v>0</v>
          </cell>
          <cell r="Q352">
            <v>90800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90800</v>
          </cell>
          <cell r="W352">
            <v>0</v>
          </cell>
          <cell r="Y352">
            <v>0</v>
          </cell>
          <cell r="Z352">
            <v>0</v>
          </cell>
          <cell r="AB352">
            <v>90800</v>
          </cell>
        </row>
        <row r="353">
          <cell r="D353" t="str">
            <v>CONSTR. SUBCONTRACTS</v>
          </cell>
          <cell r="I353">
            <v>2244000</v>
          </cell>
          <cell r="J353">
            <v>0</v>
          </cell>
          <cell r="K353">
            <v>0</v>
          </cell>
          <cell r="L353">
            <v>2244000</v>
          </cell>
          <cell r="N353">
            <v>0</v>
          </cell>
          <cell r="O353">
            <v>0</v>
          </cell>
          <cell r="P353">
            <v>0</v>
          </cell>
          <cell r="Q353">
            <v>2244000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2244000</v>
          </cell>
          <cell r="W353">
            <v>0</v>
          </cell>
          <cell r="Y353">
            <v>0</v>
          </cell>
          <cell r="Z353">
            <v>0</v>
          </cell>
          <cell r="AB353">
            <v>2244000</v>
          </cell>
        </row>
        <row r="355">
          <cell r="B355" t="str">
            <v>TOTAL POWER DELIVERY ELECTRICAL INTERCONNECT</v>
          </cell>
          <cell r="I355">
            <v>4860704</v>
          </cell>
          <cell r="J355">
            <v>0</v>
          </cell>
          <cell r="K355">
            <v>0</v>
          </cell>
          <cell r="L355">
            <v>4860704</v>
          </cell>
          <cell r="N355">
            <v>97031.8</v>
          </cell>
          <cell r="O355">
            <v>0</v>
          </cell>
          <cell r="P355">
            <v>97031.8</v>
          </cell>
          <cell r="Q355">
            <v>4763672.2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4860704</v>
          </cell>
          <cell r="W355">
            <v>97031.8</v>
          </cell>
          <cell r="X355" t="str">
            <v/>
          </cell>
          <cell r="Y355">
            <v>0</v>
          </cell>
          <cell r="Z355">
            <v>0</v>
          </cell>
          <cell r="AB355">
            <v>4860704</v>
          </cell>
        </row>
        <row r="356">
          <cell r="X356" t="str">
            <v/>
          </cell>
        </row>
        <row r="357">
          <cell r="D357" t="str">
            <v>P R O J E C T     T O T A L</v>
          </cell>
          <cell r="I357">
            <v>125106963.40000001</v>
          </cell>
          <cell r="J357">
            <v>0</v>
          </cell>
          <cell r="K357">
            <v>0</v>
          </cell>
          <cell r="L357">
            <v>125106963.40000001</v>
          </cell>
          <cell r="N357">
            <v>19629445.800000001</v>
          </cell>
          <cell r="O357">
            <v>454328</v>
          </cell>
          <cell r="P357">
            <v>20083773.800000001</v>
          </cell>
          <cell r="Q357">
            <v>97382851.600000009</v>
          </cell>
          <cell r="R357">
            <v>0</v>
          </cell>
          <cell r="S357">
            <v>1239111</v>
          </cell>
          <cell r="T357">
            <v>854957</v>
          </cell>
          <cell r="U357">
            <v>5546270</v>
          </cell>
          <cell r="V357">
            <v>125106963.40000001</v>
          </cell>
          <cell r="W357">
            <v>8569611.8000000007</v>
          </cell>
          <cell r="Y357">
            <v>0</v>
          </cell>
          <cell r="Z357">
            <v>0</v>
          </cell>
          <cell r="AB357">
            <v>125106963.40000001</v>
          </cell>
        </row>
        <row r="358">
          <cell r="X358" t="str">
            <v/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ent Summary"/>
      <sheetName val="B&amp;V Summary"/>
      <sheetName val="Detail Plant"/>
      <sheetName val="Detail Power Delivery"/>
      <sheetName val="Construction Detail"/>
      <sheetName val="Contingency Log"/>
      <sheetName val="Fcst. Changes Log"/>
      <sheetName val="Budget Transfer Log"/>
      <sheetName val="ARB's Invoices"/>
      <sheetName val="ARB Construction Fc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st Report"/>
      <sheetName val="Awarded SubContracts"/>
      <sheetName val="Buy-Out"/>
      <sheetName val="H.O to Date"/>
      <sheetName val="H.O. Mhr Frcst "/>
      <sheetName val="H.O. Mhr Cost Frcst"/>
      <sheetName val="To Go Mhr Forecast"/>
      <sheetName val="H.O Mhr %'s"/>
      <sheetName val="C.O H.O Mhr Costs"/>
      <sheetName val="Contingency Draw Down Data"/>
      <sheetName val="Awarded SC Man-Hours Backup"/>
      <sheetName val="Awarded SC Costs Backup"/>
      <sheetName val="H.O. Mhr Chart"/>
      <sheetName val="H.O. Mhr Combo Chart"/>
      <sheetName val="CII Chart"/>
      <sheetName val="Contingency Draw Down"/>
      <sheetName val="H.O. Mhr Frcst Log"/>
      <sheetName val="H.O. ECN Mhr Log "/>
      <sheetName val="H.O. C.O Mhr Log"/>
      <sheetName val="H.O. Transfers Mhr Log"/>
      <sheetName val="C.O Sub Mhr Log"/>
      <sheetName val="SubCon Mhr Transfer Log "/>
      <sheetName val="C.O Cost Log"/>
      <sheetName val="Acct. Transfers Log"/>
    </sheetNames>
    <sheetDataSet>
      <sheetData sheetId="0" refreshError="1"/>
      <sheetData sheetId="1" refreshError="1">
        <row r="1">
          <cell r="K1" t="str">
            <v>#2</v>
          </cell>
        </row>
        <row r="2">
          <cell r="B2" t="str">
            <v>SUNRISE COGENERATION and POWER PROJECT</v>
          </cell>
          <cell r="K2">
            <v>36308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abriel Serrato" id="{22B7D20F-4735-475B-8FD0-5C6547DC861E}" userId="S::gserrato@perfmech.com::27a230d6-843f-4925-b5ac-9a7324ab4c0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6" dT="2023-01-21T17:19:14.26" personId="{22B7D20F-4735-475B-8FD0-5C6547DC861E}" id="{AD2637CF-D26C-4AB7-9395-6978AB5BCCF8}">
    <text>Changed from 5 to 7. I counted 4 butt welds and 3 olet (branchette) welds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7D6F-3CA2-4E2B-AFD3-198D3EA05281}">
  <dimension ref="A1:F21"/>
  <sheetViews>
    <sheetView workbookViewId="0">
      <selection activeCell="B12" sqref="B12"/>
    </sheetView>
  </sheetViews>
  <sheetFormatPr defaultRowHeight="12.75" x14ac:dyDescent="0.2"/>
  <cols>
    <col min="1" max="1" width="4.140625" customWidth="1"/>
  </cols>
  <sheetData>
    <row r="1" spans="1:6" x14ac:dyDescent="0.2">
      <c r="A1" s="216" t="s">
        <v>217</v>
      </c>
    </row>
    <row r="2" spans="1:6" x14ac:dyDescent="0.2">
      <c r="A2">
        <v>1</v>
      </c>
      <c r="B2" s="71" t="s">
        <v>213</v>
      </c>
    </row>
    <row r="3" spans="1:6" x14ac:dyDescent="0.2">
      <c r="A3">
        <v>2</v>
      </c>
      <c r="B3" s="71" t="s">
        <v>214</v>
      </c>
    </row>
    <row r="4" spans="1:6" x14ac:dyDescent="0.2">
      <c r="A4">
        <v>3</v>
      </c>
      <c r="B4" s="71" t="s">
        <v>215</v>
      </c>
    </row>
    <row r="5" spans="1:6" x14ac:dyDescent="0.2">
      <c r="A5">
        <v>4</v>
      </c>
      <c r="B5" s="71" t="s">
        <v>216</v>
      </c>
    </row>
    <row r="6" spans="1:6" x14ac:dyDescent="0.2">
      <c r="A6">
        <v>5</v>
      </c>
      <c r="B6" s="71" t="s">
        <v>218</v>
      </c>
    </row>
    <row r="7" spans="1:6" x14ac:dyDescent="0.2">
      <c r="A7" s="34">
        <v>6</v>
      </c>
      <c r="B7" s="71" t="s">
        <v>231</v>
      </c>
    </row>
    <row r="8" spans="1:6" x14ac:dyDescent="0.2">
      <c r="A8" s="34">
        <v>7</v>
      </c>
      <c r="B8" s="71" t="s">
        <v>232</v>
      </c>
    </row>
    <row r="9" spans="1:6" x14ac:dyDescent="0.2">
      <c r="A9" s="34">
        <v>8</v>
      </c>
      <c r="B9" s="71" t="s">
        <v>229</v>
      </c>
    </row>
    <row r="10" spans="1:6" x14ac:dyDescent="0.2">
      <c r="A10" s="34">
        <v>9</v>
      </c>
      <c r="B10" s="269" t="s">
        <v>336</v>
      </c>
      <c r="C10" s="270"/>
      <c r="D10" s="270"/>
      <c r="E10" s="270"/>
      <c r="F10" s="270"/>
    </row>
    <row r="11" spans="1:6" x14ac:dyDescent="0.2">
      <c r="A11" s="34">
        <v>10</v>
      </c>
      <c r="B11" s="71" t="s">
        <v>354</v>
      </c>
    </row>
    <row r="12" spans="1:6" x14ac:dyDescent="0.2">
      <c r="A12" s="34">
        <v>11</v>
      </c>
    </row>
    <row r="13" spans="1:6" x14ac:dyDescent="0.2">
      <c r="A13" s="34">
        <v>12</v>
      </c>
    </row>
    <row r="14" spans="1:6" x14ac:dyDescent="0.2">
      <c r="A14" s="34">
        <v>13</v>
      </c>
    </row>
    <row r="15" spans="1:6" x14ac:dyDescent="0.2">
      <c r="A15" s="34">
        <v>14</v>
      </c>
    </row>
    <row r="16" spans="1:6" x14ac:dyDescent="0.2">
      <c r="A16" s="34">
        <v>15</v>
      </c>
    </row>
    <row r="17" spans="1:1" x14ac:dyDescent="0.2">
      <c r="A17" s="34">
        <v>16</v>
      </c>
    </row>
    <row r="18" spans="1:1" x14ac:dyDescent="0.2">
      <c r="A18" s="34">
        <v>17</v>
      </c>
    </row>
    <row r="19" spans="1:1" x14ac:dyDescent="0.2">
      <c r="A19" s="34">
        <v>18</v>
      </c>
    </row>
    <row r="20" spans="1:1" x14ac:dyDescent="0.2">
      <c r="A20" s="34">
        <v>19</v>
      </c>
    </row>
    <row r="21" spans="1:1" x14ac:dyDescent="0.2">
      <c r="A21" s="34">
        <v>20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workbookViewId="0">
      <selection activeCell="I15" sqref="I15"/>
    </sheetView>
  </sheetViews>
  <sheetFormatPr defaultColWidth="9.140625" defaultRowHeight="18" x14ac:dyDescent="0.25"/>
  <cols>
    <col min="1" max="1" width="25.5703125" style="194" bestFit="1" customWidth="1"/>
    <col min="2" max="2" width="13.140625" style="194" bestFit="1" customWidth="1"/>
    <col min="3" max="3" width="13.28515625" style="194" customWidth="1"/>
    <col min="4" max="4" width="18.85546875" style="194" bestFit="1" customWidth="1"/>
    <col min="5" max="16384" width="9.140625" style="194"/>
  </cols>
  <sheetData>
    <row r="1" spans="1:4" x14ac:dyDescent="0.25">
      <c r="A1" s="200" t="s">
        <v>166</v>
      </c>
    </row>
    <row r="2" spans="1:4" x14ac:dyDescent="0.25">
      <c r="A2" s="199" t="s">
        <v>48</v>
      </c>
      <c r="B2" s="291" t="s">
        <v>165</v>
      </c>
      <c r="C2" s="195" t="s">
        <v>353</v>
      </c>
      <c r="D2" s="195" t="s">
        <v>358</v>
      </c>
    </row>
    <row r="3" spans="1:4" x14ac:dyDescent="0.25">
      <c r="A3" s="286" t="s">
        <v>347</v>
      </c>
      <c r="B3" s="291">
        <v>15</v>
      </c>
      <c r="C3" s="195">
        <f>SUMIFS('Pipe Take-Off'!$F$2:$F$463,'Pipe Take-Off'!$B$2:$B$463,'Pipe Take-Off'!$Z$3,'Pipe Take-Off'!$C$2:$C$463,A3)</f>
        <v>0</v>
      </c>
      <c r="D3" s="292">
        <f>C3*B3</f>
        <v>0</v>
      </c>
    </row>
    <row r="4" spans="1:4" x14ac:dyDescent="0.25">
      <c r="A4" s="286" t="s">
        <v>348</v>
      </c>
      <c r="B4" s="291">
        <v>20</v>
      </c>
      <c r="C4" s="195">
        <f>SUMIFS('Pipe Take-Off'!$F$2:$F$463,'Pipe Take-Off'!$B$2:$B$463,'Pipe Take-Off'!$Z$3,'Pipe Take-Off'!$C$2:$C$463,A4)</f>
        <v>0</v>
      </c>
      <c r="D4" s="292">
        <f t="shared" ref="D4:D22" si="0">C4*B4</f>
        <v>0</v>
      </c>
    </row>
    <row r="5" spans="1:4" x14ac:dyDescent="0.25">
      <c r="A5" s="286">
        <v>1</v>
      </c>
      <c r="B5" s="291">
        <v>25</v>
      </c>
      <c r="C5" s="195">
        <f>SUMIFS('Pipe Take-Off'!$F$2:$F$463,'Pipe Take-Off'!$B$2:$B$463,'Pipe Take-Off'!$Z$3,'Pipe Take-Off'!$C$2:$C$463,A5)</f>
        <v>2.67</v>
      </c>
      <c r="D5" s="292">
        <f t="shared" si="0"/>
        <v>66.75</v>
      </c>
    </row>
    <row r="6" spans="1:4" x14ac:dyDescent="0.25">
      <c r="A6" s="286" t="s">
        <v>349</v>
      </c>
      <c r="B6" s="291">
        <v>30</v>
      </c>
      <c r="C6" s="195">
        <f>SUMIFS('Pipe Take-Off'!$F$2:$F$463,'Pipe Take-Off'!$B$2:$B$463,'Pipe Take-Off'!$Z$3,'Pipe Take-Off'!$C$2:$C$463,A6)</f>
        <v>0</v>
      </c>
      <c r="D6" s="292">
        <f t="shared" si="0"/>
        <v>0</v>
      </c>
    </row>
    <row r="7" spans="1:4" x14ac:dyDescent="0.25">
      <c r="A7" s="286" t="s">
        <v>350</v>
      </c>
      <c r="B7" s="291">
        <v>35</v>
      </c>
      <c r="C7" s="195">
        <f>SUMIFS('Pipe Take-Off'!$F$2:$F$463,'Pipe Take-Off'!$B$2:$B$463,'Pipe Take-Off'!$Z$3,'Pipe Take-Off'!$C$2:$C$463,A7)</f>
        <v>0</v>
      </c>
      <c r="D7" s="292">
        <f t="shared" si="0"/>
        <v>0</v>
      </c>
    </row>
    <row r="8" spans="1:4" x14ac:dyDescent="0.25">
      <c r="A8" s="286">
        <v>2</v>
      </c>
      <c r="B8" s="291">
        <v>40</v>
      </c>
      <c r="C8" s="195">
        <f>SUMIFS('Pipe Take-Off'!$F$2:$F$463,'Pipe Take-Off'!$B$2:$B$463,'Pipe Take-Off'!$Z$3,'Pipe Take-Off'!$C$2:$C$463,A8)</f>
        <v>0.5</v>
      </c>
      <c r="D8" s="292">
        <f t="shared" si="0"/>
        <v>20</v>
      </c>
    </row>
    <row r="9" spans="1:4" x14ac:dyDescent="0.25">
      <c r="A9" s="286" t="s">
        <v>351</v>
      </c>
      <c r="B9" s="291">
        <v>45</v>
      </c>
      <c r="C9" s="195">
        <f>SUMIFS('Pipe Take-Off'!$F$2:$F$463,'Pipe Take-Off'!$B$2:$B$463,'Pipe Take-Off'!$Z$3,'Pipe Take-Off'!$C$2:$C$463,A9)</f>
        <v>0</v>
      </c>
      <c r="D9" s="292">
        <f t="shared" si="0"/>
        <v>0</v>
      </c>
    </row>
    <row r="10" spans="1:4" x14ac:dyDescent="0.25">
      <c r="A10" s="286">
        <v>3</v>
      </c>
      <c r="B10" s="291">
        <v>50</v>
      </c>
      <c r="C10" s="195">
        <f>SUMIFS('Pipe Take-Off'!$F$2:$F$463,'Pipe Take-Off'!$B$2:$B$463,'Pipe Take-Off'!$Z$3,'Pipe Take-Off'!$C$2:$C$463,A10)</f>
        <v>6.4</v>
      </c>
      <c r="D10" s="292">
        <f t="shared" si="0"/>
        <v>320</v>
      </c>
    </row>
    <row r="11" spans="1:4" x14ac:dyDescent="0.25">
      <c r="A11" s="286" t="s">
        <v>352</v>
      </c>
      <c r="B11" s="291">
        <v>55</v>
      </c>
      <c r="C11" s="195">
        <f>SUMIFS('Pipe Take-Off'!$F$2:$F$463,'Pipe Take-Off'!$B$2:$B$463,'Pipe Take-Off'!$Z$3,'Pipe Take-Off'!$C$2:$C$463,A11)</f>
        <v>0</v>
      </c>
      <c r="D11" s="292">
        <f t="shared" si="0"/>
        <v>0</v>
      </c>
    </row>
    <row r="12" spans="1:4" x14ac:dyDescent="0.25">
      <c r="A12" s="286">
        <v>4</v>
      </c>
      <c r="B12" s="291">
        <v>60</v>
      </c>
      <c r="C12" s="195">
        <f>SUMIFS('Pipe Take-Off'!$F$2:$F$463,'Pipe Take-Off'!$B$2:$B$463,'Pipe Take-Off'!$Z$3,'Pipe Take-Off'!$C$2:$C$463,A12)</f>
        <v>109.42</v>
      </c>
      <c r="D12" s="292">
        <f t="shared" si="0"/>
        <v>6565.2</v>
      </c>
    </row>
    <row r="13" spans="1:4" x14ac:dyDescent="0.25">
      <c r="A13" s="286">
        <v>5</v>
      </c>
      <c r="B13" s="291">
        <v>65</v>
      </c>
      <c r="C13" s="195">
        <f>SUMIFS('Pipe Take-Off'!$F$2:$F$463,'Pipe Take-Off'!$B$2:$B$463,'Pipe Take-Off'!$Z$3,'Pipe Take-Off'!$C$2:$C$463,A13)</f>
        <v>0</v>
      </c>
      <c r="D13" s="292">
        <f t="shared" si="0"/>
        <v>0</v>
      </c>
    </row>
    <row r="14" spans="1:4" x14ac:dyDescent="0.25">
      <c r="A14" s="286">
        <v>6</v>
      </c>
      <c r="B14" s="291">
        <v>70</v>
      </c>
      <c r="C14" s="195">
        <f>SUMIFS('Pipe Take-Off'!$F$2:$F$463,'Pipe Take-Off'!$B$2:$B$463,'Pipe Take-Off'!$Z$3,'Pipe Take-Off'!$C$2:$C$463,A14)</f>
        <v>162.75</v>
      </c>
      <c r="D14" s="292">
        <f t="shared" si="0"/>
        <v>11392.5</v>
      </c>
    </row>
    <row r="15" spans="1:4" x14ac:dyDescent="0.25">
      <c r="A15" s="286">
        <v>8</v>
      </c>
      <c r="B15" s="291">
        <v>75</v>
      </c>
      <c r="C15" s="195">
        <f>SUMIFS('Pipe Take-Off'!$F$2:$F$463,'Pipe Take-Off'!$B$2:$B$463,'Pipe Take-Off'!$Z$3,'Pipe Take-Off'!$C$2:$C$463,A15)</f>
        <v>159.69</v>
      </c>
      <c r="D15" s="292">
        <f t="shared" si="0"/>
        <v>11976.75</v>
      </c>
    </row>
    <row r="16" spans="1:4" x14ac:dyDescent="0.25">
      <c r="A16" s="286">
        <v>10</v>
      </c>
      <c r="B16" s="291">
        <v>80</v>
      </c>
      <c r="C16" s="195">
        <f>SUMIFS('Pipe Take-Off'!$F$2:$F$463,'Pipe Take-Off'!$B$2:$B$463,'Pipe Take-Off'!$Z$3,'Pipe Take-Off'!$C$2:$C$463,A16)</f>
        <v>414.1</v>
      </c>
      <c r="D16" s="292">
        <f t="shared" si="0"/>
        <v>33128</v>
      </c>
    </row>
    <row r="17" spans="1:4" x14ac:dyDescent="0.25">
      <c r="A17" s="286">
        <v>12</v>
      </c>
      <c r="B17" s="291">
        <v>85</v>
      </c>
      <c r="C17" s="195">
        <f>SUMIFS('Pipe Take-Off'!$F$2:$F$463,'Pipe Take-Off'!$B$2:$B$463,'Pipe Take-Off'!$Z$3,'Pipe Take-Off'!$C$2:$C$463,A17)</f>
        <v>5426.25</v>
      </c>
      <c r="D17" s="292">
        <f>C17*B17</f>
        <v>461231.25</v>
      </c>
    </row>
    <row r="18" spans="1:4" x14ac:dyDescent="0.25">
      <c r="A18" s="286">
        <v>14</v>
      </c>
      <c r="B18" s="291">
        <v>90</v>
      </c>
      <c r="C18" s="195">
        <f>SUMIFS('Pipe Take-Off'!$F$2:$F$463,'Pipe Take-Off'!$B$2:$B$463,'Pipe Take-Off'!$Z$3,'Pipe Take-Off'!$C$2:$C$463,A18)</f>
        <v>0</v>
      </c>
      <c r="D18" s="292">
        <f t="shared" si="0"/>
        <v>0</v>
      </c>
    </row>
    <row r="19" spans="1:4" x14ac:dyDescent="0.25">
      <c r="A19" s="286">
        <v>16</v>
      </c>
      <c r="B19" s="291">
        <v>95</v>
      </c>
      <c r="C19" s="195">
        <f>SUMIFS('Pipe Take-Off'!$F$2:$F$463,'Pipe Take-Off'!$B$2:$B$463,'Pipe Take-Off'!$Z$3,'Pipe Take-Off'!$C$2:$C$463,A19)</f>
        <v>0</v>
      </c>
      <c r="D19" s="292">
        <f t="shared" si="0"/>
        <v>0</v>
      </c>
    </row>
    <row r="20" spans="1:4" x14ac:dyDescent="0.25">
      <c r="A20" s="286">
        <v>18</v>
      </c>
      <c r="B20" s="291">
        <v>100</v>
      </c>
      <c r="C20" s="195">
        <f>SUMIFS('Pipe Take-Off'!$F$2:$F$463,'Pipe Take-Off'!$B$2:$B$463,'Pipe Take-Off'!$Z$3,'Pipe Take-Off'!$C$2:$C$463,A20)</f>
        <v>0</v>
      </c>
      <c r="D20" s="292">
        <f t="shared" si="0"/>
        <v>0</v>
      </c>
    </row>
    <row r="21" spans="1:4" x14ac:dyDescent="0.25">
      <c r="A21" s="286">
        <v>20</v>
      </c>
      <c r="B21" s="291">
        <v>105</v>
      </c>
      <c r="C21" s="195">
        <f>SUMIFS('Pipe Take-Off'!$F$2:$F$463,'Pipe Take-Off'!$B$2:$B$463,'Pipe Take-Off'!$Z$3,'Pipe Take-Off'!$C$2:$C$463,A21)</f>
        <v>0</v>
      </c>
      <c r="D21" s="292">
        <f t="shared" si="0"/>
        <v>0</v>
      </c>
    </row>
    <row r="22" spans="1:4" x14ac:dyDescent="0.25">
      <c r="A22" s="286">
        <v>24</v>
      </c>
      <c r="B22" s="291">
        <v>110</v>
      </c>
      <c r="C22" s="195">
        <f>SUMIFS('Pipe Take-Off'!$F$2:$F$463,'Pipe Take-Off'!$B$2:$B$463,'Pipe Take-Off'!$Z$3,'Pipe Take-Off'!$C$2:$C$463,A22)</f>
        <v>0</v>
      </c>
      <c r="D22" s="292">
        <f t="shared" si="0"/>
        <v>0</v>
      </c>
    </row>
    <row r="23" spans="1:4" x14ac:dyDescent="0.25">
      <c r="C23" s="195" t="s">
        <v>265</v>
      </c>
      <c r="D23" s="292">
        <f>SUM(D3:D22)</f>
        <v>524700.44999999995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0"/>
  <sheetViews>
    <sheetView zoomScale="70" zoomScaleNormal="70" zoomScalePageLayoutView="70" workbookViewId="0">
      <selection activeCell="M23" sqref="M23"/>
    </sheetView>
  </sheetViews>
  <sheetFormatPr defaultColWidth="9.140625" defaultRowHeight="12.75" x14ac:dyDescent="0.2"/>
  <cols>
    <col min="1" max="1" width="35.28515625" style="109" customWidth="1"/>
    <col min="2" max="2" width="17.42578125" style="109" customWidth="1"/>
    <col min="3" max="5" width="13.28515625" style="109" customWidth="1"/>
    <col min="6" max="6" width="18.42578125" style="109" customWidth="1"/>
    <col min="7" max="9" width="13.28515625" style="109" customWidth="1"/>
    <col min="10" max="10" width="20" style="109" customWidth="1"/>
    <col min="11" max="16384" width="9.140625" style="109"/>
  </cols>
  <sheetData>
    <row r="1" spans="1:11" ht="45.75" thickTop="1" x14ac:dyDescent="0.6">
      <c r="A1" s="134" t="s">
        <v>103</v>
      </c>
      <c r="B1" s="132"/>
      <c r="C1" s="132"/>
      <c r="D1" s="165"/>
      <c r="E1" s="132"/>
      <c r="F1" s="132"/>
      <c r="G1" s="132"/>
      <c r="H1" s="132"/>
      <c r="I1" s="132"/>
      <c r="J1" s="131"/>
    </row>
    <row r="2" spans="1:11" ht="27" x14ac:dyDescent="0.35">
      <c r="A2" s="127" t="s">
        <v>89</v>
      </c>
      <c r="B2" s="344" t="s">
        <v>102</v>
      </c>
      <c r="C2" s="344"/>
      <c r="D2" s="344"/>
      <c r="E2" s="344"/>
      <c r="F2" s="344"/>
      <c r="G2" s="344"/>
      <c r="H2" s="344"/>
      <c r="I2" s="344"/>
      <c r="J2" s="345"/>
    </row>
    <row r="3" spans="1:11" ht="16.5" customHeight="1" x14ac:dyDescent="0.6">
      <c r="A3" s="164"/>
      <c r="B3" s="136"/>
      <c r="C3" s="136"/>
      <c r="D3" s="163"/>
      <c r="E3" s="136"/>
      <c r="F3" s="136"/>
      <c r="G3" s="136"/>
      <c r="H3" s="136"/>
      <c r="I3" s="136"/>
      <c r="J3" s="135"/>
    </row>
    <row r="4" spans="1:11" ht="15.75" x14ac:dyDescent="0.25">
      <c r="A4" s="122"/>
      <c r="B4" s="162" t="s">
        <v>96</v>
      </c>
      <c r="C4" s="148"/>
      <c r="D4" s="148" t="s">
        <v>86</v>
      </c>
      <c r="E4" s="148" t="s">
        <v>87</v>
      </c>
      <c r="F4" s="148" t="s">
        <v>95</v>
      </c>
      <c r="G4" s="148" t="s">
        <v>94</v>
      </c>
      <c r="H4" s="148" t="s">
        <v>93</v>
      </c>
      <c r="I4" s="148" t="s">
        <v>92</v>
      </c>
      <c r="J4" s="147" t="s">
        <v>91</v>
      </c>
    </row>
    <row r="5" spans="1:11" ht="15.75" x14ac:dyDescent="0.25">
      <c r="A5" s="122"/>
      <c r="B5" s="161" t="s">
        <v>85</v>
      </c>
      <c r="C5" s="146" t="s">
        <v>88</v>
      </c>
      <c r="D5" s="146"/>
      <c r="E5" s="146" t="s">
        <v>86</v>
      </c>
      <c r="F5" s="146"/>
      <c r="G5" s="146" t="s">
        <v>90</v>
      </c>
      <c r="H5" s="146" t="s">
        <v>90</v>
      </c>
      <c r="I5" s="146" t="s">
        <v>90</v>
      </c>
      <c r="J5" s="145" t="s">
        <v>90</v>
      </c>
    </row>
    <row r="6" spans="1:11" ht="23.25" x14ac:dyDescent="0.35">
      <c r="A6" s="160" t="s">
        <v>84</v>
      </c>
      <c r="B6" s="159"/>
      <c r="C6" s="212">
        <v>5</v>
      </c>
      <c r="D6" s="212">
        <v>1</v>
      </c>
      <c r="E6" s="212"/>
      <c r="F6" s="212"/>
      <c r="G6" s="212"/>
      <c r="H6" s="212">
        <v>1</v>
      </c>
      <c r="I6" s="212"/>
      <c r="J6" s="213">
        <v>2</v>
      </c>
      <c r="K6" s="186" t="s">
        <v>175</v>
      </c>
    </row>
    <row r="7" spans="1:11" ht="15.75" x14ac:dyDescent="0.25">
      <c r="A7" s="158" t="s">
        <v>83</v>
      </c>
      <c r="B7" s="157"/>
      <c r="C7" s="119">
        <v>100.71362000000001</v>
      </c>
      <c r="D7" s="119">
        <v>108.28760919999999</v>
      </c>
      <c r="E7" s="119">
        <v>111.1234264</v>
      </c>
      <c r="F7" s="119">
        <v>115.83797840000001</v>
      </c>
      <c r="G7" s="154">
        <v>77.139261599999998</v>
      </c>
      <c r="H7" s="154">
        <v>86.434533999999999</v>
      </c>
      <c r="I7" s="156">
        <v>88.797714999999997</v>
      </c>
      <c r="J7" s="155">
        <v>91.160896000000008</v>
      </c>
    </row>
    <row r="8" spans="1:11" ht="15.75" x14ac:dyDescent="0.25">
      <c r="A8" s="120" t="s">
        <v>82</v>
      </c>
      <c r="B8" s="118"/>
      <c r="C8" s="119">
        <v>123.74513</v>
      </c>
      <c r="D8" s="119">
        <v>135.00991579999999</v>
      </c>
      <c r="E8" s="119">
        <v>139.22762360000002</v>
      </c>
      <c r="F8" s="119">
        <v>146.23957160000003</v>
      </c>
      <c r="G8" s="154">
        <v>92.800688400000013</v>
      </c>
      <c r="H8" s="154">
        <v>102.556591</v>
      </c>
      <c r="I8" s="154">
        <v>106.0713475</v>
      </c>
      <c r="J8" s="153">
        <v>109.58610400000001</v>
      </c>
    </row>
    <row r="9" spans="1:11" ht="15.75" x14ac:dyDescent="0.25">
      <c r="A9" s="117" t="s">
        <v>81</v>
      </c>
      <c r="B9" s="115"/>
      <c r="C9" s="116">
        <v>146.77663999999999</v>
      </c>
      <c r="D9" s="116">
        <v>161.73222239999998</v>
      </c>
      <c r="E9" s="116">
        <v>167.3318208</v>
      </c>
      <c r="F9" s="116">
        <v>176.64116479999998</v>
      </c>
      <c r="G9" s="152">
        <v>108.46211520000001</v>
      </c>
      <c r="H9" s="152">
        <v>118.678648</v>
      </c>
      <c r="I9" s="152">
        <v>123.34497999999999</v>
      </c>
      <c r="J9" s="151">
        <v>128.01131200000003</v>
      </c>
    </row>
    <row r="10" spans="1:11" ht="25.5" x14ac:dyDescent="0.35">
      <c r="A10" s="150" t="s">
        <v>101</v>
      </c>
      <c r="B10" s="112">
        <f>(SUM(B7*B6+C7*C6+D7*D6+E7*E6+F7*F6+G7*G6+H7*H6+I7*I6+J7*J6)/(SUM(B6:J6)))</f>
        <v>97.845781688888891</v>
      </c>
      <c r="C10" s="113"/>
      <c r="D10" s="343" t="s">
        <v>79</v>
      </c>
      <c r="E10" s="343"/>
      <c r="F10" s="112">
        <f>(SUM(B8*B6+C8*C6+D8*D6+E8*E6+F8*F6+G8*G6+H8*H6+I8*I6+J8*J6)/(SUM(B6:J6))-B10)</f>
        <v>21.650258844444423</v>
      </c>
      <c r="G10" s="111"/>
      <c r="H10" s="343" t="s">
        <v>78</v>
      </c>
      <c r="I10" s="343"/>
      <c r="J10" s="110">
        <f>(SUM(B9*B6+C9*C6+D9*D6+E9*E6+F9*F6+G9*G6+H9*H6+I9*I6+J9*J6)/(SUM(B6:J6))-B10)</f>
        <v>43.300517688888888</v>
      </c>
    </row>
    <row r="11" spans="1:11" ht="16.5" thickBot="1" x14ac:dyDescent="0.3">
      <c r="A11" s="139"/>
      <c r="B11" s="138"/>
      <c r="C11" s="138"/>
      <c r="D11" s="138"/>
      <c r="E11" s="138"/>
      <c r="F11" s="138"/>
      <c r="G11" s="138"/>
      <c r="H11" s="138"/>
      <c r="I11" s="138"/>
      <c r="J11" s="137"/>
    </row>
    <row r="12" spans="1:11" ht="45.75" thickTop="1" x14ac:dyDescent="0.6">
      <c r="A12" s="134" t="s">
        <v>100</v>
      </c>
      <c r="B12" s="132"/>
      <c r="C12" s="132"/>
      <c r="D12" s="133"/>
      <c r="E12" s="132"/>
      <c r="F12" s="132"/>
      <c r="G12" s="132"/>
      <c r="H12" s="132"/>
      <c r="I12" s="132"/>
      <c r="J12" s="131"/>
    </row>
    <row r="13" spans="1:11" ht="27" x14ac:dyDescent="0.35">
      <c r="A13" s="127" t="s">
        <v>99</v>
      </c>
      <c r="B13" s="341"/>
      <c r="C13" s="341"/>
      <c r="D13" s="341"/>
      <c r="E13" s="341"/>
      <c r="F13" s="341"/>
      <c r="G13" s="341"/>
      <c r="H13" s="341"/>
      <c r="I13" s="341"/>
      <c r="J13" s="342"/>
    </row>
    <row r="14" spans="1:11" ht="15.75" x14ac:dyDescent="0.25">
      <c r="A14" s="126"/>
      <c r="B14" s="149"/>
      <c r="C14" s="125"/>
      <c r="D14" s="125"/>
      <c r="E14" s="125"/>
      <c r="F14" s="125"/>
      <c r="G14" s="125"/>
      <c r="H14" s="125"/>
      <c r="I14" s="125"/>
      <c r="J14" s="124"/>
    </row>
    <row r="15" spans="1:11" ht="15.75" x14ac:dyDescent="0.25">
      <c r="A15" s="122"/>
      <c r="B15" s="123" t="s">
        <v>96</v>
      </c>
      <c r="C15" s="123"/>
      <c r="D15" s="123" t="s">
        <v>98</v>
      </c>
      <c r="E15" s="123" t="s">
        <v>98</v>
      </c>
      <c r="F15" s="148" t="s">
        <v>95</v>
      </c>
      <c r="G15" s="148" t="s">
        <v>94</v>
      </c>
      <c r="H15" s="148" t="s">
        <v>93</v>
      </c>
      <c r="I15" s="148" t="s">
        <v>92</v>
      </c>
      <c r="J15" s="147" t="s">
        <v>91</v>
      </c>
    </row>
    <row r="16" spans="1:11" ht="15.75" x14ac:dyDescent="0.25">
      <c r="A16" s="122"/>
      <c r="B16" s="121" t="s">
        <v>85</v>
      </c>
      <c r="C16" s="121" t="s">
        <v>88</v>
      </c>
      <c r="D16" s="121" t="s">
        <v>86</v>
      </c>
      <c r="E16" s="121" t="s">
        <v>97</v>
      </c>
      <c r="F16" s="146"/>
      <c r="G16" s="146" t="s">
        <v>90</v>
      </c>
      <c r="H16" s="146" t="s">
        <v>90</v>
      </c>
      <c r="I16" s="146" t="s">
        <v>90</v>
      </c>
      <c r="J16" s="145" t="s">
        <v>90</v>
      </c>
    </row>
    <row r="17" spans="1:11" ht="23.25" x14ac:dyDescent="0.35">
      <c r="A17" s="144" t="s">
        <v>84</v>
      </c>
      <c r="B17" s="143"/>
      <c r="C17" s="210">
        <v>4</v>
      </c>
      <c r="D17" s="210">
        <v>1</v>
      </c>
      <c r="E17" s="210"/>
      <c r="F17" s="210"/>
      <c r="G17" s="210"/>
      <c r="H17" s="210"/>
      <c r="I17" s="210">
        <v>1</v>
      </c>
      <c r="J17" s="211">
        <v>1</v>
      </c>
      <c r="K17" s="186" t="s">
        <v>175</v>
      </c>
    </row>
    <row r="18" spans="1:11" ht="15.75" x14ac:dyDescent="0.25">
      <c r="A18" s="142" t="s">
        <v>83</v>
      </c>
      <c r="B18" s="118"/>
      <c r="C18" s="119">
        <v>97.770349999999993</v>
      </c>
      <c r="D18" s="119">
        <v>105.58760919999999</v>
      </c>
      <c r="E18" s="119">
        <v>108.4234264</v>
      </c>
      <c r="F18" s="119">
        <v>111.94222999999998</v>
      </c>
      <c r="G18" s="119">
        <v>72.214169999999996</v>
      </c>
      <c r="H18" s="119">
        <v>75.319969999999998</v>
      </c>
      <c r="I18" s="119">
        <v>78.435769999999991</v>
      </c>
      <c r="J18" s="141">
        <v>81.529759999999996</v>
      </c>
    </row>
    <row r="19" spans="1:11" ht="15.75" x14ac:dyDescent="0.25">
      <c r="A19" s="120" t="s">
        <v>82</v>
      </c>
      <c r="B19" s="118"/>
      <c r="C19" s="119">
        <v>119.265275</v>
      </c>
      <c r="D19" s="119">
        <v>132.3099158</v>
      </c>
      <c r="E19" s="119">
        <v>136.5276236</v>
      </c>
      <c r="F19" s="119">
        <v>142.34589499999998</v>
      </c>
      <c r="G19" s="119">
        <v>84.627704999999992</v>
      </c>
      <c r="H19" s="119">
        <v>88.769404999999992</v>
      </c>
      <c r="I19" s="119">
        <v>92.921104999999997</v>
      </c>
      <c r="J19" s="141">
        <v>97.045239999999993</v>
      </c>
    </row>
    <row r="20" spans="1:11" ht="15.75" x14ac:dyDescent="0.25">
      <c r="A20" s="117" t="s">
        <v>81</v>
      </c>
      <c r="B20" s="115"/>
      <c r="C20" s="116">
        <v>140.7602</v>
      </c>
      <c r="D20" s="116">
        <v>159.03222239999999</v>
      </c>
      <c r="E20" s="116">
        <v>164.63182080000001</v>
      </c>
      <c r="F20" s="116">
        <v>172.74956000000003</v>
      </c>
      <c r="G20" s="116">
        <v>97.041240000000002</v>
      </c>
      <c r="H20" s="116">
        <v>102.21884</v>
      </c>
      <c r="I20" s="116">
        <v>107.40644</v>
      </c>
      <c r="J20" s="140">
        <v>112.56071999999999</v>
      </c>
    </row>
    <row r="21" spans="1:11" ht="25.5" x14ac:dyDescent="0.35">
      <c r="A21" s="114" t="s">
        <v>80</v>
      </c>
      <c r="B21" s="112">
        <f>(SUM(B18*B17+C18*C17+D18*D17+E18*E17+F18*F17+G18*G17+H18*H17+I18*I17+J18*J17)/(SUM(B17:J17)))</f>
        <v>93.80493417142857</v>
      </c>
      <c r="C21" s="113"/>
      <c r="D21" s="343" t="s">
        <v>79</v>
      </c>
      <c r="E21" s="343"/>
      <c r="F21" s="112">
        <f>(SUM(B19*B17+C19*C17+D19*D17+E19*E17+F19*F17+G19*G17+H19*H17+I19*I17+J19*J17)/(SUM(B17:J17))-B21)</f>
        <v>20.386117371428583</v>
      </c>
      <c r="G21" s="111"/>
      <c r="H21" s="343" t="s">
        <v>78</v>
      </c>
      <c r="I21" s="343"/>
      <c r="J21" s="110">
        <f>(SUM(B20*B17+C20*C17+D20*D17+E20*E17+F20*F17+G20*G17+H20*H17+I20*I17+J20*J17)/(SUM(B17:J17))-B21)</f>
        <v>40.772234742857123</v>
      </c>
    </row>
    <row r="22" spans="1:11" ht="15.75" x14ac:dyDescent="0.25">
      <c r="A22" s="130"/>
      <c r="B22" s="129"/>
      <c r="C22" s="129"/>
      <c r="D22" s="129"/>
      <c r="E22" s="129"/>
      <c r="F22" s="129"/>
      <c r="G22" s="129"/>
      <c r="H22" s="129"/>
      <c r="I22" s="129"/>
      <c r="J22" s="128"/>
    </row>
    <row r="30" spans="1:11" ht="23.25" x14ac:dyDescent="0.35">
      <c r="A30" s="186" t="s">
        <v>149</v>
      </c>
    </row>
  </sheetData>
  <mergeCells count="6">
    <mergeCell ref="B13:J13"/>
    <mergeCell ref="D21:E21"/>
    <mergeCell ref="H21:I21"/>
    <mergeCell ref="B2:J2"/>
    <mergeCell ref="D10:E10"/>
    <mergeCell ref="H10:I10"/>
  </mergeCells>
  <pageMargins left="0.7" right="0.7" top="0.75" bottom="0.75" header="0.3" footer="0.3"/>
  <pageSetup scale="62" fitToHeight="2" orientation="landscape" verticalDpi="0" r:id="rId1"/>
  <colBreaks count="2" manualBreakCount="2">
    <brk id="9" max="1048575" man="1"/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workbookViewId="0">
      <selection activeCell="E5" sqref="E5"/>
    </sheetView>
  </sheetViews>
  <sheetFormatPr defaultColWidth="9.140625" defaultRowHeight="12.75" x14ac:dyDescent="0.2"/>
  <cols>
    <col min="1" max="1" width="32.7109375" style="109" customWidth="1"/>
    <col min="2" max="2" width="7.140625" style="109" customWidth="1"/>
    <col min="3" max="6" width="13.42578125" style="109" customWidth="1"/>
    <col min="7" max="7" width="19.140625" style="109" customWidth="1"/>
    <col min="8" max="8" width="46.140625" style="109" customWidth="1"/>
    <col min="9" max="16384" width="9.140625" style="109"/>
  </cols>
  <sheetData>
    <row r="1" spans="1:8" ht="18" x14ac:dyDescent="0.25">
      <c r="A1" s="264" t="s">
        <v>270</v>
      </c>
      <c r="B1" s="169"/>
      <c r="D1" s="169"/>
      <c r="E1" s="169"/>
      <c r="F1" s="169"/>
    </row>
    <row r="2" spans="1:8" ht="18" x14ac:dyDescent="0.25">
      <c r="A2" s="264" t="s">
        <v>271</v>
      </c>
      <c r="B2" s="169"/>
      <c r="D2" s="169"/>
      <c r="E2" s="169"/>
      <c r="F2" s="169"/>
    </row>
    <row r="3" spans="1:8" ht="18.75" thickBot="1" x14ac:dyDescent="0.3">
      <c r="A3" s="264" t="s">
        <v>272</v>
      </c>
      <c r="B3" s="169"/>
      <c r="D3" s="169"/>
      <c r="E3" s="169"/>
      <c r="F3" s="169"/>
    </row>
    <row r="4" spans="1:8" ht="26.25" thickBot="1" x14ac:dyDescent="0.25">
      <c r="A4" s="168" t="s">
        <v>119</v>
      </c>
      <c r="B4" s="168" t="s">
        <v>147</v>
      </c>
      <c r="C4" s="168" t="s">
        <v>146</v>
      </c>
      <c r="D4" s="168" t="s">
        <v>145</v>
      </c>
      <c r="E4" s="168" t="s">
        <v>144</v>
      </c>
      <c r="F4" s="168" t="s">
        <v>143</v>
      </c>
      <c r="G4" s="168" t="s">
        <v>142</v>
      </c>
      <c r="H4" s="168" t="s">
        <v>118</v>
      </c>
    </row>
    <row r="5" spans="1:8" ht="16.5" customHeight="1" x14ac:dyDescent="0.2">
      <c r="A5" s="166" t="s">
        <v>141</v>
      </c>
      <c r="B5" s="166" t="s">
        <v>128</v>
      </c>
      <c r="C5" s="303">
        <v>1</v>
      </c>
      <c r="D5" s="303">
        <v>12</v>
      </c>
      <c r="E5" s="177">
        <f>C5*D5</f>
        <v>12</v>
      </c>
      <c r="F5" s="180">
        <v>480</v>
      </c>
      <c r="G5" s="175">
        <f>E5*F5</f>
        <v>5760</v>
      </c>
      <c r="H5" s="166"/>
    </row>
    <row r="6" spans="1:8" ht="16.5" customHeight="1" x14ac:dyDescent="0.2">
      <c r="A6" s="166" t="s">
        <v>140</v>
      </c>
      <c r="B6" s="166" t="s">
        <v>128</v>
      </c>
      <c r="C6" s="303"/>
      <c r="D6" s="303"/>
      <c r="E6" s="177">
        <f t="shared" ref="E6:E20" si="0">C6*D6</f>
        <v>0</v>
      </c>
      <c r="F6" s="180">
        <v>250</v>
      </c>
      <c r="G6" s="175">
        <f t="shared" ref="G6:G20" si="1">E6*F6</f>
        <v>0</v>
      </c>
      <c r="H6" s="166"/>
    </row>
    <row r="7" spans="1:8" ht="16.5" customHeight="1" x14ac:dyDescent="0.2">
      <c r="A7" s="166" t="s">
        <v>139</v>
      </c>
      <c r="B7" s="166" t="s">
        <v>128</v>
      </c>
      <c r="C7" s="303">
        <v>2</v>
      </c>
      <c r="D7" s="303">
        <v>12</v>
      </c>
      <c r="E7" s="177">
        <f t="shared" si="0"/>
        <v>24</v>
      </c>
      <c r="F7" s="180">
        <v>1210</v>
      </c>
      <c r="G7" s="175">
        <f t="shared" si="1"/>
        <v>29040</v>
      </c>
      <c r="H7" s="166"/>
    </row>
    <row r="8" spans="1:8" ht="16.5" customHeight="1" x14ac:dyDescent="0.2">
      <c r="A8" s="166" t="s">
        <v>138</v>
      </c>
      <c r="B8" s="166" t="s">
        <v>125</v>
      </c>
      <c r="C8" s="303"/>
      <c r="D8" s="303"/>
      <c r="E8" s="177">
        <f t="shared" si="0"/>
        <v>0</v>
      </c>
      <c r="F8" s="180">
        <v>1250</v>
      </c>
      <c r="G8" s="175">
        <f t="shared" si="1"/>
        <v>0</v>
      </c>
      <c r="H8" s="166"/>
    </row>
    <row r="9" spans="1:8" ht="16.5" customHeight="1" x14ac:dyDescent="0.2">
      <c r="A9" s="166" t="s">
        <v>137</v>
      </c>
      <c r="B9" s="166" t="s">
        <v>125</v>
      </c>
      <c r="C9" s="303"/>
      <c r="D9" s="303"/>
      <c r="E9" s="177">
        <f t="shared" si="0"/>
        <v>0</v>
      </c>
      <c r="F9" s="180">
        <v>2400</v>
      </c>
      <c r="G9" s="175">
        <f t="shared" si="1"/>
        <v>0</v>
      </c>
      <c r="H9" s="166"/>
    </row>
    <row r="10" spans="1:8" ht="16.5" customHeight="1" x14ac:dyDescent="0.2">
      <c r="A10" s="166" t="s">
        <v>136</v>
      </c>
      <c r="B10" s="166" t="s">
        <v>125</v>
      </c>
      <c r="C10" s="303"/>
      <c r="D10" s="303"/>
      <c r="E10" s="177">
        <f t="shared" si="0"/>
        <v>0</v>
      </c>
      <c r="F10" s="180">
        <v>2015</v>
      </c>
      <c r="G10" s="175">
        <f t="shared" si="1"/>
        <v>0</v>
      </c>
      <c r="H10" s="166"/>
    </row>
    <row r="11" spans="1:8" ht="16.5" customHeight="1" x14ac:dyDescent="0.2">
      <c r="A11" s="166" t="s">
        <v>135</v>
      </c>
      <c r="B11" s="166" t="s">
        <v>125</v>
      </c>
      <c r="C11" s="303"/>
      <c r="D11" s="303"/>
      <c r="E11" s="177">
        <f t="shared" si="0"/>
        <v>0</v>
      </c>
      <c r="F11" s="180">
        <v>2550</v>
      </c>
      <c r="G11" s="175">
        <f t="shared" si="1"/>
        <v>0</v>
      </c>
      <c r="H11" s="166"/>
    </row>
    <row r="12" spans="1:8" ht="16.5" customHeight="1" x14ac:dyDescent="0.2">
      <c r="A12" s="166" t="s">
        <v>134</v>
      </c>
      <c r="B12" s="166" t="s">
        <v>128</v>
      </c>
      <c r="C12" s="303">
        <v>5</v>
      </c>
      <c r="D12" s="303">
        <v>12</v>
      </c>
      <c r="E12" s="177">
        <f t="shared" si="0"/>
        <v>60</v>
      </c>
      <c r="F12" s="180">
        <v>350</v>
      </c>
      <c r="G12" s="175">
        <f t="shared" si="1"/>
        <v>21000</v>
      </c>
      <c r="H12" s="166"/>
    </row>
    <row r="13" spans="1:8" ht="16.5" customHeight="1" x14ac:dyDescent="0.2">
      <c r="A13" s="166" t="s">
        <v>233</v>
      </c>
      <c r="B13" s="166" t="s">
        <v>234</v>
      </c>
      <c r="C13" s="303">
        <v>1</v>
      </c>
      <c r="D13" s="303">
        <v>16</v>
      </c>
      <c r="E13" s="177">
        <f t="shared" si="0"/>
        <v>16</v>
      </c>
      <c r="F13" s="180">
        <v>1200</v>
      </c>
      <c r="G13" s="175">
        <f t="shared" si="1"/>
        <v>19200</v>
      </c>
      <c r="H13" s="166"/>
    </row>
    <row r="14" spans="1:8" ht="16.5" customHeight="1" x14ac:dyDescent="0.2">
      <c r="A14" s="166" t="s">
        <v>133</v>
      </c>
      <c r="B14" s="166" t="s">
        <v>128</v>
      </c>
      <c r="C14" s="303"/>
      <c r="D14" s="303"/>
      <c r="E14" s="177">
        <f t="shared" si="0"/>
        <v>0</v>
      </c>
      <c r="F14" s="180">
        <v>225</v>
      </c>
      <c r="G14" s="175">
        <f t="shared" si="1"/>
        <v>0</v>
      </c>
      <c r="H14" s="166"/>
    </row>
    <row r="15" spans="1:8" ht="16.5" customHeight="1" x14ac:dyDescent="0.2">
      <c r="A15" s="166" t="s">
        <v>132</v>
      </c>
      <c r="B15" s="166" t="s">
        <v>128</v>
      </c>
      <c r="C15" s="303"/>
      <c r="D15" s="303"/>
      <c r="E15" s="177">
        <f t="shared" si="0"/>
        <v>0</v>
      </c>
      <c r="F15" s="180">
        <v>50</v>
      </c>
      <c r="G15" s="175">
        <f t="shared" si="1"/>
        <v>0</v>
      </c>
      <c r="H15" s="166"/>
    </row>
    <row r="16" spans="1:8" ht="16.5" customHeight="1" x14ac:dyDescent="0.2">
      <c r="A16" s="166" t="s">
        <v>131</v>
      </c>
      <c r="B16" s="166" t="s">
        <v>128</v>
      </c>
      <c r="C16" s="303">
        <v>1</v>
      </c>
      <c r="D16" s="303">
        <v>2</v>
      </c>
      <c r="E16" s="177">
        <f t="shared" si="0"/>
        <v>2</v>
      </c>
      <c r="F16" s="180">
        <v>365</v>
      </c>
      <c r="G16" s="175">
        <f t="shared" si="1"/>
        <v>730</v>
      </c>
      <c r="H16" s="166"/>
    </row>
    <row r="17" spans="1:8" ht="16.5" customHeight="1" x14ac:dyDescent="0.2">
      <c r="A17" s="166" t="s">
        <v>130</v>
      </c>
      <c r="B17" s="166" t="s">
        <v>128</v>
      </c>
      <c r="C17" s="303"/>
      <c r="D17" s="303"/>
      <c r="E17" s="177">
        <f t="shared" si="0"/>
        <v>0</v>
      </c>
      <c r="F17" s="180">
        <v>260</v>
      </c>
      <c r="G17" s="175">
        <f t="shared" si="1"/>
        <v>0</v>
      </c>
      <c r="H17" s="166"/>
    </row>
    <row r="18" spans="1:8" ht="16.5" customHeight="1" x14ac:dyDescent="0.2">
      <c r="A18" s="166" t="s">
        <v>129</v>
      </c>
      <c r="B18" s="166" t="s">
        <v>128</v>
      </c>
      <c r="C18" s="303">
        <v>1</v>
      </c>
      <c r="D18" s="303">
        <v>2</v>
      </c>
      <c r="E18" s="177">
        <f t="shared" si="0"/>
        <v>2</v>
      </c>
      <c r="F18" s="180">
        <v>255</v>
      </c>
      <c r="G18" s="175">
        <f t="shared" si="1"/>
        <v>510</v>
      </c>
      <c r="H18" s="166"/>
    </row>
    <row r="19" spans="1:8" ht="16.5" customHeight="1" x14ac:dyDescent="0.2">
      <c r="A19" s="166" t="s">
        <v>127</v>
      </c>
      <c r="B19" s="166" t="s">
        <v>125</v>
      </c>
      <c r="C19" s="303">
        <v>1</v>
      </c>
      <c r="D19" s="303">
        <v>4</v>
      </c>
      <c r="E19" s="177">
        <f t="shared" si="0"/>
        <v>4</v>
      </c>
      <c r="F19" s="180">
        <v>900</v>
      </c>
      <c r="G19" s="175">
        <f t="shared" si="1"/>
        <v>3600</v>
      </c>
      <c r="H19" s="166"/>
    </row>
    <row r="20" spans="1:8" ht="16.5" customHeight="1" x14ac:dyDescent="0.2">
      <c r="A20" s="166" t="s">
        <v>126</v>
      </c>
      <c r="B20" s="166" t="s">
        <v>125</v>
      </c>
      <c r="C20" s="303">
        <v>1</v>
      </c>
      <c r="D20" s="303">
        <v>4</v>
      </c>
      <c r="E20" s="177">
        <f t="shared" si="0"/>
        <v>4</v>
      </c>
      <c r="F20" s="180">
        <v>300</v>
      </c>
      <c r="G20" s="175">
        <f t="shared" si="1"/>
        <v>1200</v>
      </c>
      <c r="H20" s="166"/>
    </row>
    <row r="21" spans="1:8" ht="16.5" customHeight="1" x14ac:dyDescent="0.2">
      <c r="A21" s="185" t="s">
        <v>124</v>
      </c>
      <c r="B21" s="184"/>
      <c r="C21" s="183"/>
      <c r="D21" s="183"/>
      <c r="E21" s="183"/>
      <c r="F21" s="182"/>
      <c r="G21" s="181"/>
      <c r="H21" s="166" t="s">
        <v>123</v>
      </c>
    </row>
    <row r="22" spans="1:8" ht="16.5" customHeight="1" x14ac:dyDescent="0.2">
      <c r="A22" s="166"/>
      <c r="B22" s="166"/>
      <c r="C22" s="177"/>
      <c r="D22" s="177"/>
      <c r="E22" s="177">
        <f>C22*D22</f>
        <v>0</v>
      </c>
      <c r="F22" s="180"/>
      <c r="G22" s="175">
        <f>E22*F22</f>
        <v>0</v>
      </c>
      <c r="H22" s="166"/>
    </row>
    <row r="23" spans="1:8" ht="16.5" customHeight="1" x14ac:dyDescent="0.2">
      <c r="A23" s="166"/>
      <c r="B23" s="166"/>
      <c r="C23" s="177"/>
      <c r="D23" s="177"/>
      <c r="E23" s="177">
        <f>C23*D23</f>
        <v>0</v>
      </c>
      <c r="F23" s="180"/>
      <c r="G23" s="175">
        <f>E23*F23</f>
        <v>0</v>
      </c>
      <c r="H23" s="166"/>
    </row>
    <row r="24" spans="1:8" ht="16.5" customHeight="1" x14ac:dyDescent="0.2">
      <c r="A24" s="166"/>
      <c r="B24" s="166"/>
      <c r="C24" s="177"/>
      <c r="D24" s="177"/>
      <c r="E24" s="177">
        <f>C24*D24</f>
        <v>0</v>
      </c>
      <c r="F24" s="180"/>
      <c r="G24" s="175">
        <f>E24*F24</f>
        <v>0</v>
      </c>
      <c r="H24" s="166"/>
    </row>
    <row r="25" spans="1:8" ht="16.5" customHeight="1" x14ac:dyDescent="0.2">
      <c r="A25" s="166"/>
      <c r="B25" s="166"/>
      <c r="C25" s="177"/>
      <c r="D25" s="177"/>
      <c r="E25" s="177">
        <f>C25*D25</f>
        <v>0</v>
      </c>
      <c r="F25" s="180"/>
      <c r="G25" s="175">
        <f>E25*F25</f>
        <v>0</v>
      </c>
      <c r="H25" s="166"/>
    </row>
    <row r="26" spans="1:8" ht="16.5" customHeight="1" thickBot="1" x14ac:dyDescent="0.25">
      <c r="A26" s="179"/>
      <c r="B26" s="179"/>
      <c r="C26" s="178"/>
      <c r="D26" s="178"/>
      <c r="E26" s="177">
        <f>C26*D26</f>
        <v>0</v>
      </c>
      <c r="F26" s="176"/>
      <c r="G26" s="175">
        <f>E26*F26</f>
        <v>0</v>
      </c>
      <c r="H26" s="166"/>
    </row>
    <row r="27" spans="1:8" ht="30" customHeight="1" thickBot="1" x14ac:dyDescent="0.3">
      <c r="A27" s="174" t="s">
        <v>10</v>
      </c>
      <c r="B27" s="173"/>
      <c r="C27" s="172"/>
      <c r="D27" s="172"/>
      <c r="E27" s="172"/>
      <c r="F27" s="172"/>
      <c r="G27" s="171">
        <f>SUM(G5:G26)</f>
        <v>81040</v>
      </c>
      <c r="H27" s="17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40"/>
  <sheetViews>
    <sheetView tabSelected="1" view="pageLayout" topLeftCell="A25" zoomScale="175" zoomScaleNormal="70" zoomScalePageLayoutView="175" workbookViewId="0">
      <selection activeCell="D38" sqref="D38"/>
    </sheetView>
  </sheetViews>
  <sheetFormatPr defaultColWidth="9.140625" defaultRowHeight="18" x14ac:dyDescent="0.25"/>
  <cols>
    <col min="1" max="1" width="8.5703125" style="194" customWidth="1"/>
    <col min="2" max="2" width="38.28515625" style="194" customWidth="1"/>
    <col min="3" max="3" width="17" style="194" customWidth="1"/>
    <col min="4" max="4" width="19.42578125" style="197" customWidth="1"/>
    <col min="5" max="5" width="8.5703125" style="194" customWidth="1"/>
    <col min="6" max="16384" width="9.140625" style="194"/>
  </cols>
  <sheetData>
    <row r="1" spans="1:5" x14ac:dyDescent="0.25">
      <c r="A1" s="322"/>
      <c r="B1" s="323" t="s">
        <v>356</v>
      </c>
      <c r="C1" s="324"/>
      <c r="D1" s="325"/>
      <c r="E1" s="326"/>
    </row>
    <row r="2" spans="1:5" x14ac:dyDescent="0.25">
      <c r="A2" s="256"/>
      <c r="B2" s="327" t="s">
        <v>271</v>
      </c>
      <c r="C2" s="257"/>
      <c r="D2" s="232"/>
      <c r="E2" s="258"/>
    </row>
    <row r="3" spans="1:5" ht="18.75" thickBot="1" x14ac:dyDescent="0.3">
      <c r="A3" s="256"/>
      <c r="B3" s="327" t="s">
        <v>272</v>
      </c>
      <c r="C3" s="257"/>
      <c r="D3" s="232"/>
      <c r="E3" s="258"/>
    </row>
    <row r="4" spans="1:5" x14ac:dyDescent="0.25">
      <c r="A4" s="309"/>
      <c r="B4" s="307" t="s">
        <v>182</v>
      </c>
      <c r="C4" s="249"/>
      <c r="D4" s="250"/>
      <c r="E4" s="251"/>
    </row>
    <row r="5" spans="1:5" ht="18.75" thickBot="1" x14ac:dyDescent="0.3">
      <c r="A5" s="252"/>
      <c r="B5" s="314" t="s">
        <v>157</v>
      </c>
      <c r="C5" s="314" t="s">
        <v>155</v>
      </c>
      <c r="D5" s="315" t="s">
        <v>156</v>
      </c>
      <c r="E5" s="224"/>
    </row>
    <row r="6" spans="1:5" x14ac:dyDescent="0.25">
      <c r="A6" s="252"/>
      <c r="B6" s="317" t="s">
        <v>176</v>
      </c>
      <c r="C6" s="319">
        <f>'Pipe Take-Off'!R752</f>
        <v>4488.2721999999976</v>
      </c>
      <c r="D6" s="321">
        <f>C6*'Crew Rates'!B10</f>
        <v>439158.50184150884</v>
      </c>
      <c r="E6" s="224"/>
    </row>
    <row r="7" spans="1:5" x14ac:dyDescent="0.25">
      <c r="A7" s="252"/>
      <c r="B7" s="227" t="s">
        <v>167</v>
      </c>
      <c r="C7" s="288">
        <f>8*40</f>
        <v>320</v>
      </c>
      <c r="D7" s="228">
        <f>C7*80</f>
        <v>25600</v>
      </c>
      <c r="E7" s="224"/>
    </row>
    <row r="8" spans="1:5" x14ac:dyDescent="0.25">
      <c r="A8" s="252"/>
      <c r="B8" s="222"/>
      <c r="C8" s="288">
        <f>SUM(C6:C7)</f>
        <v>4808.2721999999976</v>
      </c>
      <c r="D8" s="228">
        <f>SUM(D6:D7)</f>
        <v>464758.50184150884</v>
      </c>
      <c r="E8" s="224"/>
    </row>
    <row r="9" spans="1:5" ht="9" customHeight="1" x14ac:dyDescent="0.25">
      <c r="A9" s="252"/>
      <c r="B9" s="222"/>
      <c r="C9" s="285"/>
      <c r="D9" s="223"/>
      <c r="E9" s="224"/>
    </row>
    <row r="10" spans="1:5" x14ac:dyDescent="0.25">
      <c r="A10" s="252"/>
      <c r="B10" s="308" t="s">
        <v>183</v>
      </c>
      <c r="C10" s="285"/>
      <c r="D10" s="223"/>
      <c r="E10" s="224"/>
    </row>
    <row r="11" spans="1:5" ht="18.75" thickBot="1" x14ac:dyDescent="0.3">
      <c r="A11" s="252"/>
      <c r="B11" s="314" t="s">
        <v>157</v>
      </c>
      <c r="C11" s="320" t="s">
        <v>155</v>
      </c>
      <c r="D11" s="315" t="s">
        <v>156</v>
      </c>
      <c r="E11" s="224"/>
    </row>
    <row r="12" spans="1:5" x14ac:dyDescent="0.25">
      <c r="A12" s="252"/>
      <c r="B12" s="317" t="s">
        <v>176</v>
      </c>
      <c r="C12" s="319">
        <f>('Pipe Take-Off'!U752-'Pipe Take-Off'!P758)+'Equipment Installation'!C10+'Equipment Installation'!G10+'Pipe Support Foundation'!F4</f>
        <v>5985.3027333333248</v>
      </c>
      <c r="D12" s="318">
        <f>(('Pipe Take-Off'!U752-'Pipe Take-Off'!P758)*'Price Proposal Sheet'!C39)+'Equipment Installation'!E10+'Equipment Installation'!I10+'Pipe Support Foundation'!H4</f>
        <v>559639.24458021275</v>
      </c>
      <c r="E12" s="224"/>
    </row>
    <row r="13" spans="1:5" x14ac:dyDescent="0.25">
      <c r="A13" s="252"/>
      <c r="B13" s="227" t="s">
        <v>104</v>
      </c>
      <c r="C13" s="288">
        <f>('Pipe Take-Off'!U752-'Price Proposal Sheet'!C19)*0.1</f>
        <v>473.36893999999916</v>
      </c>
      <c r="D13" s="305">
        <f>C13*C39</f>
        <v>44404.342255498843</v>
      </c>
      <c r="E13" s="224"/>
    </row>
    <row r="14" spans="1:5" x14ac:dyDescent="0.25">
      <c r="A14" s="252"/>
      <c r="B14" s="227" t="s">
        <v>167</v>
      </c>
      <c r="C14" s="288">
        <f>0.69*('Gen Conditions'!E25-'Price Proposal Sheet'!C7)</f>
        <v>3389.2799999999997</v>
      </c>
      <c r="D14" s="305">
        <f>('Gen Conditions'!$G$25-'Price Proposal Sheet'!$D$7)*0.69</f>
        <v>300398.39999999997</v>
      </c>
      <c r="E14" s="224"/>
    </row>
    <row r="15" spans="1:5" x14ac:dyDescent="0.25">
      <c r="A15" s="252"/>
      <c r="B15" s="222"/>
      <c r="C15" s="288">
        <f>SUM(C12:C14)</f>
        <v>9847.9516733333239</v>
      </c>
      <c r="D15" s="305">
        <f>SUM(D12:D14)</f>
        <v>904441.98683571164</v>
      </c>
      <c r="E15" s="224"/>
    </row>
    <row r="16" spans="1:5" ht="7.5" customHeight="1" x14ac:dyDescent="0.25">
      <c r="A16" s="252"/>
      <c r="B16" s="222"/>
      <c r="C16" s="285"/>
      <c r="D16" s="223"/>
      <c r="E16" s="224"/>
    </row>
    <row r="17" spans="1:6" x14ac:dyDescent="0.25">
      <c r="A17" s="252"/>
      <c r="B17" s="308" t="s">
        <v>184</v>
      </c>
      <c r="C17" s="285"/>
      <c r="D17" s="223"/>
      <c r="E17" s="224"/>
    </row>
    <row r="18" spans="1:6" ht="18.75" thickBot="1" x14ac:dyDescent="0.3">
      <c r="A18" s="252"/>
      <c r="B18" s="314" t="s">
        <v>157</v>
      </c>
      <c r="C18" s="320" t="s">
        <v>155</v>
      </c>
      <c r="D18" s="315" t="s">
        <v>156</v>
      </c>
      <c r="E18" s="224"/>
    </row>
    <row r="19" spans="1:6" x14ac:dyDescent="0.25">
      <c r="A19" s="252"/>
      <c r="B19" s="317" t="s">
        <v>176</v>
      </c>
      <c r="C19" s="319">
        <f>2600+120</f>
        <v>2720</v>
      </c>
      <c r="D19" s="318">
        <f>C19*C39+(14*2*('Crew Rates'!B21+'Crew Rates'!F21)*17)+(14*4*10*('Crew Rates'!B21+'Crew Rates'!F21))</f>
        <v>373451.35034468572</v>
      </c>
      <c r="E19" s="224"/>
    </row>
    <row r="20" spans="1:6" x14ac:dyDescent="0.25">
      <c r="A20" s="252"/>
      <c r="B20" s="227" t="s">
        <v>104</v>
      </c>
      <c r="C20" s="288">
        <f>2600*0.1</f>
        <v>260</v>
      </c>
      <c r="D20" s="305">
        <f>C20*C39</f>
        <v>24389.282884571428</v>
      </c>
      <c r="E20" s="224"/>
    </row>
    <row r="21" spans="1:6" x14ac:dyDescent="0.25">
      <c r="A21" s="252"/>
      <c r="B21" s="227" t="s">
        <v>167</v>
      </c>
      <c r="C21" s="288">
        <f>0.31*('Gen Conditions'!E25-'Price Proposal Sheet'!C7)</f>
        <v>1522.72</v>
      </c>
      <c r="D21" s="305">
        <f>('Gen Conditions'!$G$25-'Price Proposal Sheet'!$D$7)*0.31</f>
        <v>134961.60000000001</v>
      </c>
      <c r="E21" s="224"/>
    </row>
    <row r="22" spans="1:6" x14ac:dyDescent="0.25">
      <c r="A22" s="252"/>
      <c r="B22" s="222"/>
      <c r="C22" s="288">
        <f>SUM(C19:C21)</f>
        <v>4502.72</v>
      </c>
      <c r="D22" s="305">
        <f>SUM(D19:D21)</f>
        <v>532802.23322925717</v>
      </c>
      <c r="E22" s="224"/>
    </row>
    <row r="23" spans="1:6" ht="10.5" customHeight="1" x14ac:dyDescent="0.25">
      <c r="A23" s="252"/>
      <c r="B23" s="222"/>
      <c r="C23" s="222"/>
      <c r="D23" s="223"/>
      <c r="E23" s="224"/>
    </row>
    <row r="24" spans="1:6" ht="18.75" thickBot="1" x14ac:dyDescent="0.3">
      <c r="A24" s="252"/>
      <c r="B24" s="314" t="s">
        <v>186</v>
      </c>
      <c r="C24" s="314" t="s">
        <v>33</v>
      </c>
      <c r="D24" s="315" t="s">
        <v>158</v>
      </c>
      <c r="E24" s="224"/>
    </row>
    <row r="25" spans="1:6" x14ac:dyDescent="0.25">
      <c r="A25" s="252"/>
      <c r="B25" s="316" t="s">
        <v>237</v>
      </c>
      <c r="C25" s="317" t="s">
        <v>242</v>
      </c>
      <c r="D25" s="318">
        <f>'Painting Pricing'!D23</f>
        <v>524700.44999999995</v>
      </c>
      <c r="E25" s="224"/>
    </row>
    <row r="26" spans="1:6" x14ac:dyDescent="0.25">
      <c r="A26" s="252"/>
      <c r="B26" s="229" t="s">
        <v>346</v>
      </c>
      <c r="C26" s="227" t="s">
        <v>242</v>
      </c>
      <c r="D26" s="305">
        <f>(400*2733)+25000+25000</f>
        <v>1143200</v>
      </c>
      <c r="E26" s="224"/>
    </row>
    <row r="27" spans="1:6" ht="18" customHeight="1" x14ac:dyDescent="0.25">
      <c r="A27" s="252"/>
      <c r="B27" s="229" t="s">
        <v>238</v>
      </c>
      <c r="C27" s="227" t="s">
        <v>242</v>
      </c>
      <c r="D27" s="305">
        <f>(50*1800)+(4*2200)</f>
        <v>98800</v>
      </c>
      <c r="E27" s="224"/>
    </row>
    <row r="28" spans="1:6" x14ac:dyDescent="0.25">
      <c r="A28" s="252"/>
      <c r="B28" s="222"/>
      <c r="C28" s="222"/>
      <c r="D28" s="223"/>
      <c r="E28" s="224"/>
    </row>
    <row r="29" spans="1:6" x14ac:dyDescent="0.25">
      <c r="A29" s="252"/>
      <c r="B29" s="222"/>
      <c r="C29" s="222"/>
      <c r="D29" s="223"/>
      <c r="E29" s="224"/>
    </row>
    <row r="30" spans="1:6" ht="18.75" thickBot="1" x14ac:dyDescent="0.3">
      <c r="A30" s="253"/>
      <c r="B30" s="314" t="s">
        <v>185</v>
      </c>
      <c r="C30" s="314" t="s">
        <v>268</v>
      </c>
      <c r="D30" s="315" t="s">
        <v>158</v>
      </c>
      <c r="E30" s="254"/>
    </row>
    <row r="31" spans="1:6" x14ac:dyDescent="0.25">
      <c r="A31" s="310"/>
      <c r="B31" s="271" t="s">
        <v>235</v>
      </c>
      <c r="C31" s="312">
        <f>C6+C12+C13+C19+C20</f>
        <v>13926.943873333321</v>
      </c>
      <c r="D31" s="313">
        <f>D6+D12+D13+D19+D20</f>
        <v>1441042.7219064776</v>
      </c>
      <c r="E31" s="255"/>
    </row>
    <row r="32" spans="1:6" x14ac:dyDescent="0.25">
      <c r="A32" s="311"/>
      <c r="B32" s="225" t="s">
        <v>236</v>
      </c>
      <c r="C32" s="287">
        <f>C21+C14+C7</f>
        <v>5232</v>
      </c>
      <c r="D32" s="306">
        <f>D21+D14+D7</f>
        <v>460960</v>
      </c>
      <c r="E32" s="263"/>
      <c r="F32" s="304">
        <f>C32/(C32+C31)</f>
        <v>0.27308394630678162</v>
      </c>
    </row>
    <row r="33" spans="1:5" x14ac:dyDescent="0.25">
      <c r="A33" s="310"/>
      <c r="B33" s="225" t="s">
        <v>46</v>
      </c>
      <c r="C33" s="248" t="s">
        <v>242</v>
      </c>
      <c r="D33" s="306">
        <f>'Pipe Take-Off'!W752+'Equipment Installation'!B10+'Pipe Support Foundation'!D4</f>
        <v>230002.46944444449</v>
      </c>
      <c r="E33" s="255"/>
    </row>
    <row r="34" spans="1:5" x14ac:dyDescent="0.25">
      <c r="A34" s="310"/>
      <c r="B34" s="225" t="s">
        <v>269</v>
      </c>
      <c r="C34" s="248" t="s">
        <v>242</v>
      </c>
      <c r="D34" s="306">
        <f>'Contractor Supplied Equipment'!G27</f>
        <v>81040</v>
      </c>
      <c r="E34" s="255"/>
    </row>
    <row r="35" spans="1:5" x14ac:dyDescent="0.25">
      <c r="A35" s="310"/>
      <c r="B35" s="225" t="s">
        <v>186</v>
      </c>
      <c r="C35" s="248" t="s">
        <v>242</v>
      </c>
      <c r="D35" s="306">
        <f>SUM(D25:D27)</f>
        <v>1766700.45</v>
      </c>
      <c r="E35" s="255"/>
    </row>
    <row r="36" spans="1:5" x14ac:dyDescent="0.25">
      <c r="A36" s="310"/>
      <c r="B36" s="225" t="s">
        <v>187</v>
      </c>
      <c r="C36" s="287">
        <f>SUM(C31:C32)</f>
        <v>19158.943873333323</v>
      </c>
      <c r="D36" s="306">
        <f>SUM(D31:D35)</f>
        <v>3979745.6413509222</v>
      </c>
      <c r="E36" s="255"/>
    </row>
    <row r="37" spans="1:5" x14ac:dyDescent="0.25">
      <c r="A37" s="256"/>
      <c r="B37" s="225" t="s">
        <v>375</v>
      </c>
      <c r="C37" s="347">
        <v>0.15</v>
      </c>
      <c r="D37" s="226">
        <f>C37*D36</f>
        <v>596961.84620263835</v>
      </c>
      <c r="E37" s="258"/>
    </row>
    <row r="38" spans="1:5" x14ac:dyDescent="0.25">
      <c r="A38" s="256"/>
      <c r="B38" s="271" t="s">
        <v>344</v>
      </c>
      <c r="C38" s="346">
        <f>'Crew Rates'!B10</f>
        <v>97.845781688888891</v>
      </c>
      <c r="D38" s="232"/>
      <c r="E38" s="258"/>
    </row>
    <row r="39" spans="1:5" x14ac:dyDescent="0.25">
      <c r="A39" s="256"/>
      <c r="B39" s="225" t="s">
        <v>345</v>
      </c>
      <c r="C39" s="289">
        <f>'Crew Rates'!B21</f>
        <v>93.80493417142857</v>
      </c>
      <c r="D39" s="232"/>
      <c r="E39" s="258"/>
    </row>
    <row r="40" spans="1:5" ht="18.75" thickBot="1" x14ac:dyDescent="0.3">
      <c r="A40" s="259"/>
      <c r="B40" s="260"/>
      <c r="C40" s="260"/>
      <c r="D40" s="261"/>
      <c r="E40" s="262"/>
    </row>
  </sheetData>
  <pageMargins left="0.7" right="0.7" top="0.75" bottom="0.75" header="0.3" footer="0.3"/>
  <pageSetup orientation="portrait" r:id="rId1"/>
  <headerFooter>
    <oddHeader>&amp;CPrice Proposal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25"/>
  <sheetViews>
    <sheetView topLeftCell="A16" zoomScale="160" zoomScaleNormal="160" zoomScalePageLayoutView="130" workbookViewId="0">
      <selection activeCell="D21" sqref="D21"/>
    </sheetView>
  </sheetViews>
  <sheetFormatPr defaultColWidth="9.140625" defaultRowHeight="12.75" x14ac:dyDescent="0.2"/>
  <cols>
    <col min="1" max="1" width="29.42578125" style="109" customWidth="1"/>
    <col min="2" max="2" width="11.7109375" style="109" customWidth="1"/>
    <col min="3" max="3" width="10.5703125" style="109" customWidth="1"/>
    <col min="4" max="4" width="11.5703125" style="109" customWidth="1"/>
    <col min="5" max="5" width="9.28515625" style="109" customWidth="1"/>
    <col min="6" max="6" width="11.5703125" style="109" customWidth="1"/>
    <col min="7" max="7" width="15.28515625" style="109" customWidth="1"/>
    <col min="8" max="8" width="18" style="109" customWidth="1"/>
    <col min="9" max="16384" width="9.140625" style="109"/>
  </cols>
  <sheetData>
    <row r="1" spans="1:8" ht="15.75" x14ac:dyDescent="0.25">
      <c r="A1" s="290" t="s">
        <v>122</v>
      </c>
      <c r="B1" s="218" t="s">
        <v>342</v>
      </c>
      <c r="C1" s="218"/>
    </row>
    <row r="2" spans="1:8" ht="15.75" x14ac:dyDescent="0.25">
      <c r="A2" s="217" t="s">
        <v>121</v>
      </c>
      <c r="B2" s="218" t="s">
        <v>150</v>
      </c>
      <c r="C2" s="218"/>
    </row>
    <row r="3" spans="1:8" ht="16.5" thickBot="1" x14ac:dyDescent="0.3">
      <c r="A3" s="217" t="s">
        <v>120</v>
      </c>
      <c r="B3" s="218" t="s">
        <v>230</v>
      </c>
      <c r="C3" s="218"/>
    </row>
    <row r="4" spans="1:8" ht="26.25" thickBot="1" x14ac:dyDescent="0.25">
      <c r="A4" s="168" t="s">
        <v>119</v>
      </c>
      <c r="B4" s="168" t="s">
        <v>179</v>
      </c>
      <c r="C4" s="168" t="s">
        <v>177</v>
      </c>
      <c r="D4" s="168" t="s">
        <v>228</v>
      </c>
      <c r="E4" s="168" t="s">
        <v>226</v>
      </c>
      <c r="F4" s="168" t="s">
        <v>143</v>
      </c>
      <c r="G4" s="168" t="s">
        <v>151</v>
      </c>
      <c r="H4" s="168" t="s">
        <v>227</v>
      </c>
    </row>
    <row r="5" spans="1:8" ht="21" customHeight="1" x14ac:dyDescent="0.2">
      <c r="A5" s="166" t="s">
        <v>117</v>
      </c>
      <c r="B5" s="167">
        <v>1</v>
      </c>
      <c r="C5" s="167">
        <f>12*5</f>
        <v>60</v>
      </c>
      <c r="D5" s="167">
        <v>8</v>
      </c>
      <c r="E5" s="167">
        <f>D5*B5*C5</f>
        <v>480</v>
      </c>
      <c r="F5" s="187">
        <v>75</v>
      </c>
      <c r="G5" s="187">
        <f>F5*E5</f>
        <v>36000</v>
      </c>
      <c r="H5" s="166"/>
    </row>
    <row r="6" spans="1:8" ht="21" customHeight="1" x14ac:dyDescent="0.2">
      <c r="A6" s="166" t="s">
        <v>224</v>
      </c>
      <c r="B6" s="167">
        <v>28</v>
      </c>
      <c r="C6" s="167">
        <v>1</v>
      </c>
      <c r="D6" s="167">
        <v>4</v>
      </c>
      <c r="E6" s="167">
        <f t="shared" ref="E6:E24" si="0">D6*B6*C6</f>
        <v>112</v>
      </c>
      <c r="F6" s="187">
        <v>80</v>
      </c>
      <c r="G6" s="187">
        <f t="shared" ref="G6:G22" si="1">F6*E6</f>
        <v>8960</v>
      </c>
      <c r="H6" s="166" t="s">
        <v>374</v>
      </c>
    </row>
    <row r="7" spans="1:8" ht="21" customHeight="1" x14ac:dyDescent="0.2">
      <c r="A7" s="166" t="s">
        <v>116</v>
      </c>
      <c r="B7" s="167">
        <v>1</v>
      </c>
      <c r="C7" s="167">
        <v>100</v>
      </c>
      <c r="D7" s="167">
        <v>8</v>
      </c>
      <c r="E7" s="167">
        <f t="shared" si="0"/>
        <v>800</v>
      </c>
      <c r="F7" s="187">
        <v>100</v>
      </c>
      <c r="G7" s="187">
        <f t="shared" si="1"/>
        <v>80000</v>
      </c>
      <c r="H7" s="166"/>
    </row>
    <row r="8" spans="1:8" ht="21" customHeight="1" x14ac:dyDescent="0.2">
      <c r="A8" s="166" t="s">
        <v>115</v>
      </c>
      <c r="B8" s="167">
        <v>1</v>
      </c>
      <c r="C8" s="167">
        <f>12*5</f>
        <v>60</v>
      </c>
      <c r="D8" s="167">
        <v>8</v>
      </c>
      <c r="E8" s="167">
        <f t="shared" si="0"/>
        <v>480</v>
      </c>
      <c r="F8" s="187">
        <v>100</v>
      </c>
      <c r="G8" s="187">
        <f t="shared" si="1"/>
        <v>48000</v>
      </c>
      <c r="H8" s="166"/>
    </row>
    <row r="9" spans="1:8" ht="21" customHeight="1" x14ac:dyDescent="0.2">
      <c r="A9" s="166" t="s">
        <v>114</v>
      </c>
      <c r="B9" s="167"/>
      <c r="C9" s="167"/>
      <c r="D9" s="167"/>
      <c r="E9" s="167">
        <f t="shared" si="0"/>
        <v>0</v>
      </c>
      <c r="F9" s="187">
        <v>50</v>
      </c>
      <c r="G9" s="187">
        <f t="shared" si="1"/>
        <v>0</v>
      </c>
      <c r="H9" s="166"/>
    </row>
    <row r="10" spans="1:8" ht="21" customHeight="1" x14ac:dyDescent="0.2">
      <c r="A10" s="166" t="s">
        <v>113</v>
      </c>
      <c r="B10" s="167"/>
      <c r="C10" s="167"/>
      <c r="D10" s="167"/>
      <c r="E10" s="167">
        <f t="shared" si="0"/>
        <v>0</v>
      </c>
      <c r="F10" s="187">
        <v>60</v>
      </c>
      <c r="G10" s="187">
        <f t="shared" si="1"/>
        <v>0</v>
      </c>
      <c r="H10" s="166"/>
    </row>
    <row r="11" spans="1:8" ht="21" customHeight="1" x14ac:dyDescent="0.2">
      <c r="A11" s="166" t="s">
        <v>112</v>
      </c>
      <c r="B11" s="167">
        <v>1</v>
      </c>
      <c r="C11" s="167">
        <v>80</v>
      </c>
      <c r="D11" s="167">
        <v>8</v>
      </c>
      <c r="E11" s="167">
        <f t="shared" si="0"/>
        <v>640</v>
      </c>
      <c r="F11" s="187">
        <v>120</v>
      </c>
      <c r="G11" s="187">
        <f t="shared" si="1"/>
        <v>76800</v>
      </c>
      <c r="H11" s="166"/>
    </row>
    <row r="12" spans="1:8" ht="21" customHeight="1" x14ac:dyDescent="0.2">
      <c r="A12" s="166" t="s">
        <v>111</v>
      </c>
      <c r="B12" s="167">
        <v>1</v>
      </c>
      <c r="C12" s="167">
        <v>20</v>
      </c>
      <c r="D12" s="167">
        <v>8</v>
      </c>
      <c r="E12" s="167">
        <f t="shared" si="0"/>
        <v>160</v>
      </c>
      <c r="F12" s="187">
        <v>90</v>
      </c>
      <c r="G12" s="187">
        <f t="shared" si="1"/>
        <v>14400</v>
      </c>
      <c r="H12" s="166"/>
    </row>
    <row r="13" spans="1:8" ht="21" customHeight="1" x14ac:dyDescent="0.2">
      <c r="A13" s="166" t="s">
        <v>110</v>
      </c>
      <c r="B13" s="167"/>
      <c r="C13" s="167"/>
      <c r="D13" s="167"/>
      <c r="E13" s="167">
        <f t="shared" si="0"/>
        <v>0</v>
      </c>
      <c r="F13" s="187">
        <v>50</v>
      </c>
      <c r="G13" s="187">
        <f t="shared" si="1"/>
        <v>0</v>
      </c>
      <c r="H13" s="166"/>
    </row>
    <row r="14" spans="1:8" ht="21" customHeight="1" x14ac:dyDescent="0.2">
      <c r="A14" s="166" t="s">
        <v>109</v>
      </c>
      <c r="B14" s="167"/>
      <c r="C14" s="167"/>
      <c r="D14" s="167"/>
      <c r="E14" s="167">
        <f t="shared" si="0"/>
        <v>0</v>
      </c>
      <c r="F14" s="187">
        <v>100</v>
      </c>
      <c r="G14" s="187">
        <f t="shared" si="1"/>
        <v>0</v>
      </c>
      <c r="H14" s="166"/>
    </row>
    <row r="15" spans="1:8" ht="21" customHeight="1" x14ac:dyDescent="0.2">
      <c r="A15" s="166" t="s">
        <v>108</v>
      </c>
      <c r="B15" s="167">
        <v>1</v>
      </c>
      <c r="C15" s="167">
        <v>10</v>
      </c>
      <c r="D15" s="167">
        <v>8</v>
      </c>
      <c r="E15" s="167">
        <f t="shared" si="0"/>
        <v>80</v>
      </c>
      <c r="F15" s="187">
        <v>100</v>
      </c>
      <c r="G15" s="187">
        <f t="shared" si="1"/>
        <v>8000</v>
      </c>
      <c r="H15" s="166"/>
    </row>
    <row r="16" spans="1:8" ht="21" customHeight="1" x14ac:dyDescent="0.2">
      <c r="A16" s="166" t="s">
        <v>222</v>
      </c>
      <c r="B16" s="167">
        <v>10</v>
      </c>
      <c r="C16" s="167">
        <v>1</v>
      </c>
      <c r="D16" s="167">
        <v>8</v>
      </c>
      <c r="E16" s="167">
        <f t="shared" si="0"/>
        <v>80</v>
      </c>
      <c r="F16" s="187">
        <v>80</v>
      </c>
      <c r="G16" s="187">
        <f t="shared" si="1"/>
        <v>6400</v>
      </c>
      <c r="H16" s="166"/>
    </row>
    <row r="17" spans="1:8" ht="21" customHeight="1" x14ac:dyDescent="0.2">
      <c r="A17" s="166" t="s">
        <v>178</v>
      </c>
      <c r="B17" s="167">
        <v>2</v>
      </c>
      <c r="C17" s="167">
        <f>(8*5)+(12*5)</f>
        <v>100</v>
      </c>
      <c r="D17" s="167">
        <v>8</v>
      </c>
      <c r="E17" s="167">
        <f t="shared" si="0"/>
        <v>1600</v>
      </c>
      <c r="F17" s="187">
        <v>80</v>
      </c>
      <c r="G17" s="187">
        <f t="shared" si="1"/>
        <v>128000</v>
      </c>
      <c r="H17" s="166"/>
    </row>
    <row r="18" spans="1:8" ht="21" customHeight="1" x14ac:dyDescent="0.2">
      <c r="A18" s="166" t="s">
        <v>225</v>
      </c>
      <c r="B18" s="167">
        <v>1</v>
      </c>
      <c r="C18" s="167">
        <f>6*5</f>
        <v>30</v>
      </c>
      <c r="D18" s="167">
        <v>8</v>
      </c>
      <c r="E18" s="167">
        <f t="shared" si="0"/>
        <v>240</v>
      </c>
      <c r="F18" s="187">
        <v>80</v>
      </c>
      <c r="G18" s="187">
        <f t="shared" si="1"/>
        <v>19200</v>
      </c>
      <c r="H18" s="166"/>
    </row>
    <row r="19" spans="1:8" ht="21" customHeight="1" x14ac:dyDescent="0.2">
      <c r="A19" s="166" t="s">
        <v>107</v>
      </c>
      <c r="B19" s="167">
        <v>4</v>
      </c>
      <c r="C19" s="167">
        <v>5</v>
      </c>
      <c r="D19" s="167">
        <v>8</v>
      </c>
      <c r="E19" s="167">
        <f t="shared" si="0"/>
        <v>160</v>
      </c>
      <c r="F19" s="187">
        <v>80</v>
      </c>
      <c r="G19" s="187">
        <f t="shared" si="1"/>
        <v>12800</v>
      </c>
      <c r="H19" s="166"/>
    </row>
    <row r="20" spans="1:8" ht="21" customHeight="1" x14ac:dyDescent="0.2">
      <c r="A20" s="166" t="s">
        <v>106</v>
      </c>
      <c r="B20" s="167">
        <v>1</v>
      </c>
      <c r="C20" s="167">
        <v>60</v>
      </c>
      <c r="D20" s="167">
        <v>4</v>
      </c>
      <c r="E20" s="167">
        <f t="shared" si="0"/>
        <v>240</v>
      </c>
      <c r="F20" s="187">
        <v>40</v>
      </c>
      <c r="G20" s="187">
        <f t="shared" si="1"/>
        <v>9600</v>
      </c>
      <c r="H20" s="166"/>
    </row>
    <row r="21" spans="1:8" ht="21" customHeight="1" x14ac:dyDescent="0.2">
      <c r="A21" s="166" t="s">
        <v>105</v>
      </c>
      <c r="B21" s="167">
        <v>4</v>
      </c>
      <c r="C21" s="167">
        <v>5</v>
      </c>
      <c r="D21" s="167">
        <v>8</v>
      </c>
      <c r="E21" s="167">
        <f t="shared" si="0"/>
        <v>160</v>
      </c>
      <c r="F21" s="187">
        <v>80</v>
      </c>
      <c r="G21" s="187">
        <f t="shared" si="1"/>
        <v>12800</v>
      </c>
      <c r="H21" s="166"/>
    </row>
    <row r="22" spans="1:8" ht="21" customHeight="1" x14ac:dyDescent="0.2">
      <c r="A22" s="166" t="s">
        <v>223</v>
      </c>
      <c r="B22" s="167"/>
      <c r="C22" s="167"/>
      <c r="D22" s="167"/>
      <c r="E22" s="167">
        <f t="shared" si="0"/>
        <v>0</v>
      </c>
      <c r="F22" s="187">
        <v>75</v>
      </c>
      <c r="G22" s="187">
        <f t="shared" si="1"/>
        <v>0</v>
      </c>
      <c r="H22" s="166"/>
    </row>
    <row r="23" spans="1:8" ht="21" customHeight="1" x14ac:dyDescent="0.2">
      <c r="A23" s="166"/>
      <c r="B23" s="167"/>
      <c r="C23" s="167"/>
      <c r="D23" s="167"/>
      <c r="E23" s="167">
        <f t="shared" si="0"/>
        <v>0</v>
      </c>
      <c r="F23" s="187"/>
      <c r="G23" s="187"/>
      <c r="H23" s="166"/>
    </row>
    <row r="24" spans="1:8" ht="21" customHeight="1" x14ac:dyDescent="0.2">
      <c r="A24" s="166"/>
      <c r="B24" s="167"/>
      <c r="C24" s="167"/>
      <c r="D24" s="167"/>
      <c r="E24" s="167">
        <f t="shared" si="0"/>
        <v>0</v>
      </c>
      <c r="F24" s="187"/>
      <c r="G24" s="187"/>
      <c r="H24" s="166"/>
    </row>
    <row r="25" spans="1:8" x14ac:dyDescent="0.2">
      <c r="D25" s="221" t="s">
        <v>187</v>
      </c>
      <c r="E25" s="219">
        <f>SUM(E5:E24)</f>
        <v>5232</v>
      </c>
      <c r="F25" s="221"/>
      <c r="G25" s="220">
        <f>SUM(G5:G24)</f>
        <v>460960</v>
      </c>
    </row>
  </sheetData>
  <pageMargins left="0.7" right="0.7" top="0.75" bottom="0.75" header="0.3" footer="0.3"/>
  <pageSetup orientation="landscape" r:id="rId1"/>
  <headerFooter>
    <oddHeader>&amp;CGeneral Conditions</oddHeader>
    <oddFooter>&amp;R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777"/>
  <sheetViews>
    <sheetView zoomScaleNormal="100" workbookViewId="0">
      <pane ySplit="1" topLeftCell="A448" activePane="bottomLeft" state="frozenSplit"/>
      <selection sqref="A1:IV65536"/>
      <selection pane="bottomLeft" activeCell="U752" sqref="U752"/>
    </sheetView>
  </sheetViews>
  <sheetFormatPr defaultRowHeight="18" customHeight="1" x14ac:dyDescent="0.2"/>
  <cols>
    <col min="1" max="1" width="5.7109375" style="3" customWidth="1"/>
    <col min="2" max="2" width="41.7109375" style="1" customWidth="1"/>
    <col min="3" max="3" width="5.7109375" style="5" customWidth="1"/>
    <col min="4" max="4" width="6.28515625" style="5" customWidth="1"/>
    <col min="5" max="5" width="4" style="209" bestFit="1" customWidth="1"/>
    <col min="6" max="6" width="8.28515625" style="6" customWidth="1"/>
    <col min="7" max="7" width="8.42578125" style="6" customWidth="1"/>
    <col min="8" max="8" width="21.28515625" style="2" customWidth="1"/>
    <col min="9" max="9" width="20.85546875" style="2" customWidth="1"/>
    <col min="10" max="10" width="8.7109375" style="2" hidden="1" customWidth="1"/>
    <col min="11" max="11" width="8.5703125" style="2" hidden="1" customWidth="1"/>
    <col min="12" max="12" width="7.85546875" style="2" bestFit="1" customWidth="1"/>
    <col min="13" max="13" width="6.7109375" style="2" hidden="1" customWidth="1"/>
    <col min="14" max="14" width="6.7109375" style="2" customWidth="1"/>
    <col min="15" max="15" width="22.28515625" style="26" customWidth="1"/>
    <col min="16" max="16" width="8.5703125" style="6" customWidth="1"/>
    <col min="17" max="17" width="5.85546875" style="6" customWidth="1"/>
    <col min="18" max="18" width="8.42578125" style="6" bestFit="1" customWidth="1"/>
    <col min="19" max="19" width="5.85546875" style="6" customWidth="1"/>
    <col min="20" max="21" width="7.7109375" style="6" customWidth="1"/>
    <col min="22" max="22" width="7.7109375" style="62" customWidth="1"/>
    <col min="23" max="23" width="10.85546875" style="61" bestFit="1" customWidth="1"/>
    <col min="26" max="26" width="27.42578125" customWidth="1"/>
  </cols>
  <sheetData>
    <row r="1" spans="1:26" s="33" customFormat="1" ht="135" customHeight="1" thickTop="1" thickBot="1" x14ac:dyDescent="0.25">
      <c r="A1" s="28" t="s">
        <v>1</v>
      </c>
      <c r="B1" s="7" t="s">
        <v>27</v>
      </c>
      <c r="C1" s="30" t="s">
        <v>2</v>
      </c>
      <c r="D1" s="31" t="s">
        <v>3</v>
      </c>
      <c r="E1" s="205" t="s">
        <v>170</v>
      </c>
      <c r="F1" s="32" t="s">
        <v>4</v>
      </c>
      <c r="G1" s="32" t="s">
        <v>5</v>
      </c>
      <c r="H1" s="29" t="s">
        <v>9</v>
      </c>
      <c r="I1" s="29" t="s">
        <v>189</v>
      </c>
      <c r="J1" s="29" t="s">
        <v>12</v>
      </c>
      <c r="K1" s="29" t="s">
        <v>6</v>
      </c>
      <c r="L1" s="29" t="s">
        <v>28</v>
      </c>
      <c r="M1" s="29" t="s">
        <v>13</v>
      </c>
      <c r="N1" s="29" t="s">
        <v>16</v>
      </c>
      <c r="O1" s="7" t="s">
        <v>0</v>
      </c>
      <c r="P1" s="66" t="s">
        <v>17</v>
      </c>
      <c r="Q1" s="66" t="s">
        <v>18</v>
      </c>
      <c r="R1" s="66" t="s">
        <v>19</v>
      </c>
      <c r="S1" s="67" t="s">
        <v>14</v>
      </c>
      <c r="T1" s="68" t="s">
        <v>15</v>
      </c>
      <c r="U1" s="68" t="s">
        <v>20</v>
      </c>
      <c r="V1" s="69" t="s">
        <v>7</v>
      </c>
      <c r="W1" s="70" t="s">
        <v>8</v>
      </c>
      <c r="Z1" s="215"/>
    </row>
    <row r="2" spans="1:26" ht="18" customHeight="1" thickTop="1" x14ac:dyDescent="0.2">
      <c r="A2" s="10">
        <v>1</v>
      </c>
      <c r="B2" s="11" t="s">
        <v>21</v>
      </c>
      <c r="C2" s="18">
        <v>10</v>
      </c>
      <c r="D2" s="19"/>
      <c r="E2" s="206"/>
      <c r="F2" s="9">
        <v>5.0999999999999996</v>
      </c>
      <c r="G2" s="9">
        <v>5.0999999999999996</v>
      </c>
      <c r="H2" s="65" t="s">
        <v>188</v>
      </c>
      <c r="I2" s="65" t="s">
        <v>190</v>
      </c>
      <c r="J2" s="13"/>
      <c r="K2" s="13"/>
      <c r="L2" s="13" t="s">
        <v>169</v>
      </c>
      <c r="M2" s="13"/>
      <c r="N2" s="13" t="s">
        <v>16</v>
      </c>
      <c r="O2" s="24"/>
      <c r="P2" s="39">
        <v>0.44</v>
      </c>
      <c r="Q2" s="40">
        <v>1</v>
      </c>
      <c r="R2" s="40">
        <f t="shared" ref="R2:R74" si="0">IF(N2="S/F",(P2*F2),IF(N2="S",(SUM(F2*P2*Q2)),0))</f>
        <v>2.2439999999999998</v>
      </c>
      <c r="S2" s="41">
        <v>0.66</v>
      </c>
      <c r="T2" s="42">
        <v>1</v>
      </c>
      <c r="U2" s="42">
        <f t="shared" ref="U2:U74" si="1">IF(N2="S/F",(S2*F2),IF(N2="F",(SUM(S2*F2*T2)),0))</f>
        <v>3.3660000000000001</v>
      </c>
      <c r="V2" s="54">
        <v>21</v>
      </c>
      <c r="W2" s="55">
        <f t="shared" ref="W2:W74" si="2">G2*V2</f>
        <v>107.1</v>
      </c>
      <c r="Z2" s="216" t="s">
        <v>26</v>
      </c>
    </row>
    <row r="3" spans="1:26" ht="18" customHeight="1" x14ac:dyDescent="0.2">
      <c r="A3" s="12">
        <v>2</v>
      </c>
      <c r="B3" s="8" t="s">
        <v>219</v>
      </c>
      <c r="C3" s="20">
        <v>10</v>
      </c>
      <c r="D3" s="21"/>
      <c r="E3" s="207"/>
      <c r="F3" s="265">
        <v>3</v>
      </c>
      <c r="G3" s="4"/>
      <c r="H3" s="64" t="s">
        <v>188</v>
      </c>
      <c r="I3" s="64" t="s">
        <v>190</v>
      </c>
      <c r="J3" s="14"/>
      <c r="K3" s="14"/>
      <c r="L3" s="14" t="s">
        <v>169</v>
      </c>
      <c r="M3" s="14"/>
      <c r="N3" s="64" t="s">
        <v>221</v>
      </c>
      <c r="O3" s="25"/>
      <c r="P3" s="40">
        <v>3.96</v>
      </c>
      <c r="Q3" s="40">
        <v>1</v>
      </c>
      <c r="R3" s="40">
        <f t="shared" si="0"/>
        <v>11.879999999999999</v>
      </c>
      <c r="S3" s="43"/>
      <c r="T3" s="42">
        <v>1</v>
      </c>
      <c r="U3" s="42">
        <f t="shared" si="1"/>
        <v>0</v>
      </c>
      <c r="V3" s="56"/>
      <c r="W3" s="55">
        <f t="shared" si="2"/>
        <v>0</v>
      </c>
      <c r="Z3" s="71" t="s">
        <v>21</v>
      </c>
    </row>
    <row r="4" spans="1:26" s="34" customFormat="1" ht="18" customHeight="1" x14ac:dyDescent="0.2">
      <c r="A4" s="12">
        <v>3</v>
      </c>
      <c r="B4" s="8" t="s">
        <v>220</v>
      </c>
      <c r="C4" s="20">
        <v>10</v>
      </c>
      <c r="D4" s="21"/>
      <c r="E4" s="207"/>
      <c r="F4" s="265">
        <v>1</v>
      </c>
      <c r="G4" s="4"/>
      <c r="H4" s="64" t="s">
        <v>188</v>
      </c>
      <c r="I4" s="64" t="s">
        <v>190</v>
      </c>
      <c r="J4" s="14"/>
      <c r="K4" s="14"/>
      <c r="L4" s="14" t="s">
        <v>169</v>
      </c>
      <c r="M4" s="14"/>
      <c r="N4" s="64" t="s">
        <v>168</v>
      </c>
      <c r="O4" s="25"/>
      <c r="P4" s="40"/>
      <c r="Q4" s="40">
        <v>1</v>
      </c>
      <c r="R4" s="40">
        <f t="shared" si="0"/>
        <v>0</v>
      </c>
      <c r="S4" s="43">
        <v>5.94</v>
      </c>
      <c r="T4" s="42">
        <v>1</v>
      </c>
      <c r="U4" s="42">
        <f t="shared" si="1"/>
        <v>5.94</v>
      </c>
      <c r="V4" s="56"/>
      <c r="W4" s="55">
        <f t="shared" si="2"/>
        <v>0</v>
      </c>
      <c r="Z4" s="71" t="s">
        <v>23</v>
      </c>
    </row>
    <row r="5" spans="1:26" s="34" customFormat="1" ht="18" customHeight="1" x14ac:dyDescent="0.2">
      <c r="A5" s="12">
        <v>4</v>
      </c>
      <c r="B5" s="8" t="s">
        <v>219</v>
      </c>
      <c r="C5" s="20">
        <v>2</v>
      </c>
      <c r="D5" s="21"/>
      <c r="E5" s="207"/>
      <c r="F5" s="4">
        <v>2</v>
      </c>
      <c r="G5" s="4"/>
      <c r="H5" s="64" t="s">
        <v>188</v>
      </c>
      <c r="I5" s="64" t="s">
        <v>190</v>
      </c>
      <c r="J5" s="14"/>
      <c r="K5" s="14"/>
      <c r="L5" s="14" t="s">
        <v>169</v>
      </c>
      <c r="M5" s="14"/>
      <c r="N5" s="64" t="s">
        <v>221</v>
      </c>
      <c r="O5" s="25"/>
      <c r="P5" s="40">
        <v>1.2</v>
      </c>
      <c r="Q5" s="40">
        <v>1</v>
      </c>
      <c r="R5" s="40">
        <f t="shared" si="0"/>
        <v>2.4</v>
      </c>
      <c r="S5" s="43"/>
      <c r="T5" s="42">
        <v>1</v>
      </c>
      <c r="U5" s="42">
        <f t="shared" si="1"/>
        <v>0</v>
      </c>
      <c r="V5" s="56"/>
      <c r="W5" s="55">
        <f t="shared" si="2"/>
        <v>0</v>
      </c>
      <c r="Z5" s="71" t="s">
        <v>191</v>
      </c>
    </row>
    <row r="6" spans="1:26" s="34" customFormat="1" ht="18" customHeight="1" x14ac:dyDescent="0.2">
      <c r="A6" s="12">
        <v>5</v>
      </c>
      <c r="B6" s="15" t="s">
        <v>24</v>
      </c>
      <c r="C6" s="63">
        <v>10</v>
      </c>
      <c r="D6" s="21"/>
      <c r="E6" s="207">
        <v>150</v>
      </c>
      <c r="F6" s="4">
        <v>1</v>
      </c>
      <c r="G6" s="4"/>
      <c r="H6" s="64" t="s">
        <v>188</v>
      </c>
      <c r="I6" s="64" t="s">
        <v>190</v>
      </c>
      <c r="J6" s="14"/>
      <c r="K6" s="14"/>
      <c r="L6" s="14" t="s">
        <v>169</v>
      </c>
      <c r="M6" s="14"/>
      <c r="N6" s="64" t="s">
        <v>168</v>
      </c>
      <c r="O6" s="25"/>
      <c r="P6" s="40"/>
      <c r="Q6" s="40">
        <v>1</v>
      </c>
      <c r="R6" s="40">
        <f t="shared" si="0"/>
        <v>0</v>
      </c>
      <c r="S6" s="43">
        <v>1.35</v>
      </c>
      <c r="T6" s="42">
        <v>1</v>
      </c>
      <c r="U6" s="42">
        <f t="shared" si="1"/>
        <v>1.35</v>
      </c>
      <c r="V6" s="56"/>
      <c r="W6" s="55">
        <f t="shared" si="2"/>
        <v>0</v>
      </c>
      <c r="Z6" s="71" t="s">
        <v>192</v>
      </c>
    </row>
    <row r="7" spans="1:26" s="34" customFormat="1" ht="18" customHeight="1" x14ac:dyDescent="0.2">
      <c r="A7" s="12">
        <v>6</v>
      </c>
      <c r="B7" s="15" t="s">
        <v>24</v>
      </c>
      <c r="C7" s="63">
        <v>2</v>
      </c>
      <c r="D7" s="21"/>
      <c r="E7" s="207">
        <v>150</v>
      </c>
      <c r="F7" s="265">
        <v>2</v>
      </c>
      <c r="G7" s="4"/>
      <c r="H7" s="64" t="s">
        <v>188</v>
      </c>
      <c r="I7" s="64" t="s">
        <v>190</v>
      </c>
      <c r="J7" s="14"/>
      <c r="K7" s="14"/>
      <c r="L7" s="14" t="s">
        <v>169</v>
      </c>
      <c r="M7" s="14"/>
      <c r="N7" s="64" t="s">
        <v>168</v>
      </c>
      <c r="O7" s="25"/>
      <c r="P7" s="40"/>
      <c r="Q7" s="40">
        <v>1</v>
      </c>
      <c r="R7" s="40">
        <f t="shared" si="0"/>
        <v>0</v>
      </c>
      <c r="S7" s="43">
        <v>0.39</v>
      </c>
      <c r="T7" s="42">
        <v>1</v>
      </c>
      <c r="U7" s="42">
        <f t="shared" si="1"/>
        <v>0.78</v>
      </c>
      <c r="V7" s="56"/>
      <c r="W7" s="55">
        <f t="shared" si="2"/>
        <v>0</v>
      </c>
      <c r="Z7" s="71" t="s">
        <v>24</v>
      </c>
    </row>
    <row r="8" spans="1:26" s="34" customFormat="1" ht="18" customHeight="1" x14ac:dyDescent="0.2">
      <c r="A8" s="12">
        <v>7</v>
      </c>
      <c r="B8" s="15" t="s">
        <v>21</v>
      </c>
      <c r="C8" s="63">
        <v>10</v>
      </c>
      <c r="D8" s="21"/>
      <c r="E8" s="207"/>
      <c r="F8" s="4">
        <v>7.1</v>
      </c>
      <c r="G8" s="4">
        <v>7.1</v>
      </c>
      <c r="H8" s="64" t="s">
        <v>193</v>
      </c>
      <c r="I8" s="64" t="s">
        <v>190</v>
      </c>
      <c r="J8" s="14"/>
      <c r="K8" s="14"/>
      <c r="L8" s="14" t="s">
        <v>169</v>
      </c>
      <c r="M8" s="14"/>
      <c r="N8" s="64" t="s">
        <v>16</v>
      </c>
      <c r="O8" s="25"/>
      <c r="P8" s="40">
        <v>0.44</v>
      </c>
      <c r="Q8" s="40">
        <v>1</v>
      </c>
      <c r="R8" s="40">
        <f t="shared" si="0"/>
        <v>3.1239999999999997</v>
      </c>
      <c r="S8" s="43">
        <v>0.66</v>
      </c>
      <c r="T8" s="42">
        <v>1</v>
      </c>
      <c r="U8" s="42">
        <f t="shared" si="1"/>
        <v>4.6859999999999999</v>
      </c>
      <c r="V8" s="56">
        <v>21</v>
      </c>
      <c r="W8" s="55">
        <f t="shared" si="2"/>
        <v>149.1</v>
      </c>
      <c r="Z8" s="71" t="s">
        <v>219</v>
      </c>
    </row>
    <row r="9" spans="1:26" s="34" customFormat="1" ht="18" customHeight="1" x14ac:dyDescent="0.2">
      <c r="A9" s="12">
        <v>8</v>
      </c>
      <c r="B9" s="8" t="s">
        <v>219</v>
      </c>
      <c r="C9" s="63">
        <v>10</v>
      </c>
      <c r="D9" s="21"/>
      <c r="E9" s="207"/>
      <c r="F9" s="4">
        <v>4</v>
      </c>
      <c r="G9" s="4"/>
      <c r="H9" s="64" t="s">
        <v>193</v>
      </c>
      <c r="I9" s="64" t="s">
        <v>190</v>
      </c>
      <c r="J9" s="14"/>
      <c r="K9" s="14"/>
      <c r="L9" s="14" t="s">
        <v>169</v>
      </c>
      <c r="M9" s="14"/>
      <c r="N9" s="64" t="s">
        <v>221</v>
      </c>
      <c r="O9" s="25"/>
      <c r="P9" s="40">
        <v>3.96</v>
      </c>
      <c r="Q9" s="40">
        <v>1</v>
      </c>
      <c r="R9" s="40">
        <f t="shared" si="0"/>
        <v>15.84</v>
      </c>
      <c r="S9" s="43"/>
      <c r="T9" s="42">
        <v>1</v>
      </c>
      <c r="U9" s="42">
        <f t="shared" si="1"/>
        <v>0</v>
      </c>
      <c r="V9" s="56"/>
      <c r="W9" s="55">
        <f t="shared" si="2"/>
        <v>0</v>
      </c>
      <c r="Z9" s="71" t="s">
        <v>220</v>
      </c>
    </row>
    <row r="10" spans="1:26" s="34" customFormat="1" ht="18" customHeight="1" x14ac:dyDescent="0.2">
      <c r="A10" s="12">
        <v>9</v>
      </c>
      <c r="B10" s="8" t="s">
        <v>219</v>
      </c>
      <c r="C10" s="63">
        <v>2</v>
      </c>
      <c r="D10" s="21"/>
      <c r="E10" s="207"/>
      <c r="F10" s="4">
        <v>2</v>
      </c>
      <c r="G10" s="4"/>
      <c r="H10" s="64" t="s">
        <v>193</v>
      </c>
      <c r="I10" s="64" t="s">
        <v>190</v>
      </c>
      <c r="J10" s="14"/>
      <c r="K10" s="14"/>
      <c r="L10" s="14" t="s">
        <v>169</v>
      </c>
      <c r="M10" s="14"/>
      <c r="N10" s="64" t="s">
        <v>221</v>
      </c>
      <c r="O10" s="25"/>
      <c r="P10" s="40">
        <v>1.2</v>
      </c>
      <c r="Q10" s="40">
        <v>1</v>
      </c>
      <c r="R10" s="40">
        <f t="shared" si="0"/>
        <v>2.4</v>
      </c>
      <c r="S10" s="43"/>
      <c r="T10" s="42">
        <v>1</v>
      </c>
      <c r="U10" s="42">
        <f t="shared" si="1"/>
        <v>0</v>
      </c>
      <c r="V10" s="56"/>
      <c r="W10" s="55">
        <f t="shared" si="2"/>
        <v>0</v>
      </c>
      <c r="Z10" s="71"/>
    </row>
    <row r="11" spans="1:26" s="34" customFormat="1" ht="18" customHeight="1" x14ac:dyDescent="0.2">
      <c r="A11" s="12">
        <v>10</v>
      </c>
      <c r="B11" s="266" t="s">
        <v>220</v>
      </c>
      <c r="C11" s="63">
        <v>10</v>
      </c>
      <c r="D11" s="21"/>
      <c r="E11" s="207"/>
      <c r="F11" s="4">
        <v>1</v>
      </c>
      <c r="G11" s="4"/>
      <c r="H11" s="64" t="s">
        <v>193</v>
      </c>
      <c r="I11" s="64" t="s">
        <v>190</v>
      </c>
      <c r="J11" s="14"/>
      <c r="K11" s="14"/>
      <c r="L11" s="14" t="s">
        <v>169</v>
      </c>
      <c r="M11" s="14"/>
      <c r="N11" s="64" t="s">
        <v>168</v>
      </c>
      <c r="O11" s="25"/>
      <c r="P11" s="40"/>
      <c r="Q11" s="40">
        <v>1</v>
      </c>
      <c r="R11" s="40">
        <f t="shared" ref="R11" si="3">IF(N11="S/F",(P11*F11),IF(N11="S",(SUM(F11*P11*Q11)),0))</f>
        <v>0</v>
      </c>
      <c r="S11" s="43">
        <v>5.94</v>
      </c>
      <c r="T11" s="42">
        <v>1</v>
      </c>
      <c r="U11" s="42">
        <f t="shared" ref="U11" si="4">IF(N11="S/F",(S11*F11),IF(N11="F",(SUM(S11*F11*T11)),0))</f>
        <v>5.94</v>
      </c>
      <c r="V11" s="56"/>
      <c r="W11" s="55">
        <f t="shared" ref="W11" si="5">G11*V11</f>
        <v>0</v>
      </c>
      <c r="Z11" s="71"/>
    </row>
    <row r="12" spans="1:26" s="34" customFormat="1" ht="18" customHeight="1" x14ac:dyDescent="0.2">
      <c r="A12" s="12">
        <v>11</v>
      </c>
      <c r="B12" s="15" t="s">
        <v>24</v>
      </c>
      <c r="C12" s="63">
        <v>10</v>
      </c>
      <c r="D12" s="21"/>
      <c r="E12" s="207">
        <v>150</v>
      </c>
      <c r="F12" s="4">
        <v>1</v>
      </c>
      <c r="G12" s="4"/>
      <c r="H12" s="64" t="s">
        <v>193</v>
      </c>
      <c r="I12" s="64" t="s">
        <v>190</v>
      </c>
      <c r="J12" s="14"/>
      <c r="K12" s="14"/>
      <c r="L12" s="14" t="s">
        <v>169</v>
      </c>
      <c r="M12" s="14"/>
      <c r="N12" s="14" t="s">
        <v>168</v>
      </c>
      <c r="O12" s="25"/>
      <c r="P12" s="40"/>
      <c r="Q12" s="40">
        <v>1</v>
      </c>
      <c r="R12" s="40">
        <f t="shared" si="0"/>
        <v>0</v>
      </c>
      <c r="S12" s="43">
        <v>1.35</v>
      </c>
      <c r="T12" s="42">
        <v>1</v>
      </c>
      <c r="U12" s="42">
        <f t="shared" si="1"/>
        <v>1.35</v>
      </c>
      <c r="V12" s="56"/>
      <c r="W12" s="55">
        <f t="shared" si="2"/>
        <v>0</v>
      </c>
      <c r="Z12" s="71"/>
    </row>
    <row r="13" spans="1:26" s="34" customFormat="1" ht="18" customHeight="1" x14ac:dyDescent="0.2">
      <c r="A13" s="12">
        <v>12</v>
      </c>
      <c r="B13" s="15" t="s">
        <v>24</v>
      </c>
      <c r="C13" s="63">
        <v>2</v>
      </c>
      <c r="D13" s="21"/>
      <c r="E13" s="207">
        <v>150</v>
      </c>
      <c r="F13" s="4">
        <v>2</v>
      </c>
      <c r="G13" s="4"/>
      <c r="H13" s="64" t="s">
        <v>193</v>
      </c>
      <c r="I13" s="64" t="s">
        <v>190</v>
      </c>
      <c r="J13" s="14"/>
      <c r="K13" s="14"/>
      <c r="L13" s="14" t="s">
        <v>169</v>
      </c>
      <c r="M13" s="14"/>
      <c r="N13" s="14" t="s">
        <v>168</v>
      </c>
      <c r="O13" s="25"/>
      <c r="P13" s="40"/>
      <c r="Q13" s="40">
        <v>1</v>
      </c>
      <c r="R13" s="40">
        <f t="shared" si="0"/>
        <v>0</v>
      </c>
      <c r="S13" s="43">
        <v>0.39</v>
      </c>
      <c r="T13" s="42">
        <v>1</v>
      </c>
      <c r="U13" s="42">
        <f t="shared" si="1"/>
        <v>0.78</v>
      </c>
      <c r="V13" s="56"/>
      <c r="W13" s="55">
        <f t="shared" si="2"/>
        <v>0</v>
      </c>
    </row>
    <row r="14" spans="1:26" s="34" customFormat="1" ht="18" customHeight="1" x14ac:dyDescent="0.2">
      <c r="A14" s="12">
        <v>13</v>
      </c>
      <c r="B14" s="15" t="s">
        <v>21</v>
      </c>
      <c r="C14" s="63">
        <v>10</v>
      </c>
      <c r="D14" s="21"/>
      <c r="E14" s="207"/>
      <c r="F14" s="4">
        <v>35.9</v>
      </c>
      <c r="G14" s="4">
        <v>35.9</v>
      </c>
      <c r="H14" s="64" t="s">
        <v>194</v>
      </c>
      <c r="I14" s="64" t="s">
        <v>190</v>
      </c>
      <c r="J14" s="14"/>
      <c r="K14" s="14"/>
      <c r="L14" s="14" t="s">
        <v>169</v>
      </c>
      <c r="M14" s="14"/>
      <c r="N14" s="64" t="s">
        <v>16</v>
      </c>
      <c r="O14" s="25"/>
      <c r="P14" s="40">
        <v>0.44</v>
      </c>
      <c r="Q14" s="40">
        <v>1</v>
      </c>
      <c r="R14" s="40">
        <f t="shared" si="0"/>
        <v>15.795999999999999</v>
      </c>
      <c r="S14" s="43">
        <v>0.66</v>
      </c>
      <c r="T14" s="42">
        <v>1</v>
      </c>
      <c r="U14" s="42">
        <f t="shared" si="1"/>
        <v>23.693999999999999</v>
      </c>
      <c r="V14" s="56">
        <v>21</v>
      </c>
      <c r="W14" s="55">
        <f t="shared" si="2"/>
        <v>753.9</v>
      </c>
    </row>
    <row r="15" spans="1:26" s="34" customFormat="1" ht="18" customHeight="1" x14ac:dyDescent="0.2">
      <c r="A15" s="12">
        <v>14</v>
      </c>
      <c r="B15" s="15" t="s">
        <v>21</v>
      </c>
      <c r="C15" s="63">
        <v>6</v>
      </c>
      <c r="D15" s="21"/>
      <c r="E15" s="207"/>
      <c r="F15" s="4">
        <v>3</v>
      </c>
      <c r="G15" s="4">
        <v>3</v>
      </c>
      <c r="H15" s="64" t="s">
        <v>194</v>
      </c>
      <c r="I15" s="64" t="s">
        <v>190</v>
      </c>
      <c r="J15" s="14"/>
      <c r="K15" s="14"/>
      <c r="L15" s="14" t="s">
        <v>169</v>
      </c>
      <c r="M15" s="14"/>
      <c r="N15" s="64" t="s">
        <v>16</v>
      </c>
      <c r="O15" s="25"/>
      <c r="P15" s="40">
        <v>0.28999999999999998</v>
      </c>
      <c r="Q15" s="40">
        <v>1</v>
      </c>
      <c r="R15" s="40">
        <f t="shared" si="0"/>
        <v>0.86999999999999988</v>
      </c>
      <c r="S15" s="43">
        <v>0.44</v>
      </c>
      <c r="T15" s="42">
        <v>1</v>
      </c>
      <c r="U15" s="42">
        <f t="shared" si="1"/>
        <v>1.32</v>
      </c>
      <c r="V15" s="56">
        <v>16.5</v>
      </c>
      <c r="W15" s="55">
        <f t="shared" si="2"/>
        <v>49.5</v>
      </c>
    </row>
    <row r="16" spans="1:26" s="34" customFormat="1" ht="18" customHeight="1" x14ac:dyDescent="0.2">
      <c r="A16" s="12">
        <v>15</v>
      </c>
      <c r="B16" s="8" t="s">
        <v>219</v>
      </c>
      <c r="C16" s="63">
        <v>10</v>
      </c>
      <c r="D16" s="21"/>
      <c r="E16" s="207"/>
      <c r="F16" s="265">
        <v>7</v>
      </c>
      <c r="G16" s="4"/>
      <c r="H16" s="64" t="s">
        <v>194</v>
      </c>
      <c r="I16" s="64" t="s">
        <v>190</v>
      </c>
      <c r="J16" s="14"/>
      <c r="K16" s="14"/>
      <c r="L16" s="14" t="s">
        <v>169</v>
      </c>
      <c r="M16" s="14"/>
      <c r="N16" s="64" t="s">
        <v>221</v>
      </c>
      <c r="O16" s="25"/>
      <c r="P16" s="40">
        <v>3.96</v>
      </c>
      <c r="Q16" s="40">
        <v>1</v>
      </c>
      <c r="R16" s="40">
        <f t="shared" si="0"/>
        <v>27.72</v>
      </c>
      <c r="S16" s="43"/>
      <c r="T16" s="42">
        <v>1</v>
      </c>
      <c r="U16" s="42">
        <f t="shared" si="1"/>
        <v>0</v>
      </c>
      <c r="V16" s="56"/>
      <c r="W16" s="55">
        <f t="shared" si="2"/>
        <v>0</v>
      </c>
    </row>
    <row r="17" spans="1:23" s="34" customFormat="1" ht="18" customHeight="1" x14ac:dyDescent="0.2">
      <c r="A17" s="12">
        <v>16</v>
      </c>
      <c r="B17" s="8" t="s">
        <v>219</v>
      </c>
      <c r="C17" s="63">
        <v>6</v>
      </c>
      <c r="D17" s="21"/>
      <c r="E17" s="207"/>
      <c r="F17" s="4">
        <v>4</v>
      </c>
      <c r="G17" s="4"/>
      <c r="H17" s="64" t="s">
        <v>194</v>
      </c>
      <c r="I17" s="64" t="s">
        <v>190</v>
      </c>
      <c r="J17" s="14"/>
      <c r="K17" s="14"/>
      <c r="L17" s="14" t="s">
        <v>169</v>
      </c>
      <c r="M17" s="14"/>
      <c r="N17" s="64" t="s">
        <v>221</v>
      </c>
      <c r="O17" s="25"/>
      <c r="P17" s="40">
        <v>2.48</v>
      </c>
      <c r="Q17" s="40">
        <v>1</v>
      </c>
      <c r="R17" s="40">
        <f t="shared" si="0"/>
        <v>9.92</v>
      </c>
      <c r="S17" s="43"/>
      <c r="T17" s="42">
        <v>1</v>
      </c>
      <c r="U17" s="42">
        <f t="shared" si="1"/>
        <v>0</v>
      </c>
      <c r="V17" s="56"/>
      <c r="W17" s="55">
        <f t="shared" si="2"/>
        <v>0</v>
      </c>
    </row>
    <row r="18" spans="1:23" s="34" customFormat="1" ht="18" customHeight="1" x14ac:dyDescent="0.2">
      <c r="A18" s="12">
        <v>17</v>
      </c>
      <c r="B18" s="266" t="s">
        <v>220</v>
      </c>
      <c r="C18" s="63">
        <v>10</v>
      </c>
      <c r="D18" s="21"/>
      <c r="E18" s="207"/>
      <c r="F18" s="4">
        <v>1</v>
      </c>
      <c r="G18" s="4"/>
      <c r="H18" s="64" t="s">
        <v>194</v>
      </c>
      <c r="I18" s="64" t="s">
        <v>190</v>
      </c>
      <c r="J18" s="14"/>
      <c r="K18" s="14"/>
      <c r="L18" s="14" t="s">
        <v>169</v>
      </c>
      <c r="M18" s="14"/>
      <c r="N18" s="64" t="s">
        <v>168</v>
      </c>
      <c r="O18" s="25"/>
      <c r="P18" s="40"/>
      <c r="Q18" s="40">
        <v>1</v>
      </c>
      <c r="R18" s="40">
        <f t="shared" ref="R18" si="6">IF(N18="S/F",(P18*F18),IF(N18="S",(SUM(F18*P18*Q18)),0))</f>
        <v>0</v>
      </c>
      <c r="S18" s="43">
        <v>5.94</v>
      </c>
      <c r="T18" s="42">
        <v>1</v>
      </c>
      <c r="U18" s="42">
        <f t="shared" ref="U18" si="7">IF(N18="S/F",(S18*F18),IF(N18="F",(SUM(S18*F18*T18)),0))</f>
        <v>5.94</v>
      </c>
      <c r="V18" s="56"/>
      <c r="W18" s="55">
        <f t="shared" ref="W18" si="8">G18*V18</f>
        <v>0</v>
      </c>
    </row>
    <row r="19" spans="1:23" s="34" customFormat="1" ht="18" customHeight="1" x14ac:dyDescent="0.2">
      <c r="A19" s="12">
        <v>18</v>
      </c>
      <c r="B19" s="15" t="s">
        <v>24</v>
      </c>
      <c r="C19" s="63">
        <v>10</v>
      </c>
      <c r="D19" s="21"/>
      <c r="E19" s="207">
        <v>150</v>
      </c>
      <c r="F19" s="4">
        <v>1</v>
      </c>
      <c r="G19" s="4"/>
      <c r="H19" s="64" t="s">
        <v>194</v>
      </c>
      <c r="I19" s="64" t="s">
        <v>190</v>
      </c>
      <c r="J19" s="14"/>
      <c r="K19" s="14"/>
      <c r="L19" s="14" t="s">
        <v>169</v>
      </c>
      <c r="M19" s="14"/>
      <c r="N19" s="64" t="s">
        <v>168</v>
      </c>
      <c r="O19" s="25"/>
      <c r="P19" s="40"/>
      <c r="Q19" s="40">
        <v>1</v>
      </c>
      <c r="R19" s="40">
        <f t="shared" si="0"/>
        <v>0</v>
      </c>
      <c r="S19" s="43">
        <v>1.35</v>
      </c>
      <c r="T19" s="42">
        <v>1</v>
      </c>
      <c r="U19" s="42">
        <f t="shared" si="1"/>
        <v>1.35</v>
      </c>
      <c r="V19" s="56"/>
      <c r="W19" s="55">
        <f t="shared" si="2"/>
        <v>0</v>
      </c>
    </row>
    <row r="20" spans="1:23" s="34" customFormat="1" ht="18" customHeight="1" x14ac:dyDescent="0.2">
      <c r="A20" s="12">
        <v>19</v>
      </c>
      <c r="B20" s="15" t="s">
        <v>24</v>
      </c>
      <c r="C20" s="63">
        <v>1</v>
      </c>
      <c r="D20" s="21"/>
      <c r="E20" s="207">
        <v>150</v>
      </c>
      <c r="F20" s="4">
        <v>4</v>
      </c>
      <c r="G20" s="4"/>
      <c r="H20" s="64" t="s">
        <v>194</v>
      </c>
      <c r="I20" s="64" t="s">
        <v>190</v>
      </c>
      <c r="J20" s="14"/>
      <c r="K20" s="14"/>
      <c r="L20" s="14" t="s">
        <v>169</v>
      </c>
      <c r="M20" s="14"/>
      <c r="N20" s="64" t="s">
        <v>168</v>
      </c>
      <c r="O20" s="25"/>
      <c r="P20" s="40"/>
      <c r="Q20" s="40">
        <v>1</v>
      </c>
      <c r="R20" s="40">
        <f t="shared" si="0"/>
        <v>0</v>
      </c>
      <c r="S20" s="43">
        <v>0.39</v>
      </c>
      <c r="T20" s="42">
        <v>1</v>
      </c>
      <c r="U20" s="42">
        <f t="shared" si="1"/>
        <v>1.56</v>
      </c>
      <c r="V20" s="56"/>
      <c r="W20" s="55">
        <f t="shared" si="2"/>
        <v>0</v>
      </c>
    </row>
    <row r="21" spans="1:23" s="34" customFormat="1" ht="18" customHeight="1" x14ac:dyDescent="0.2">
      <c r="A21" s="12">
        <v>20</v>
      </c>
      <c r="B21" s="15" t="s">
        <v>24</v>
      </c>
      <c r="C21" s="63">
        <v>6</v>
      </c>
      <c r="D21" s="21"/>
      <c r="E21" s="207">
        <v>150</v>
      </c>
      <c r="F21" s="4">
        <v>2</v>
      </c>
      <c r="G21" s="4"/>
      <c r="H21" s="64" t="s">
        <v>194</v>
      </c>
      <c r="I21" s="64" t="s">
        <v>190</v>
      </c>
      <c r="J21" s="14"/>
      <c r="K21" s="14"/>
      <c r="L21" s="14" t="s">
        <v>169</v>
      </c>
      <c r="M21" s="14"/>
      <c r="N21" s="64" t="s">
        <v>168</v>
      </c>
      <c r="O21" s="25"/>
      <c r="P21" s="40"/>
      <c r="Q21" s="40">
        <v>1</v>
      </c>
      <c r="R21" s="40">
        <f t="shared" si="0"/>
        <v>0</v>
      </c>
      <c r="S21" s="43">
        <v>0.86</v>
      </c>
      <c r="T21" s="42">
        <v>1</v>
      </c>
      <c r="U21" s="42">
        <f t="shared" si="1"/>
        <v>1.72</v>
      </c>
      <c r="V21" s="56"/>
      <c r="W21" s="55">
        <f t="shared" si="2"/>
        <v>0</v>
      </c>
    </row>
    <row r="22" spans="1:23" s="34" customFormat="1" ht="18" customHeight="1" x14ac:dyDescent="0.2">
      <c r="A22" s="12">
        <v>21</v>
      </c>
      <c r="B22" s="15" t="s">
        <v>23</v>
      </c>
      <c r="C22" s="63">
        <v>10</v>
      </c>
      <c r="D22" s="21"/>
      <c r="E22" s="207"/>
      <c r="F22" s="4">
        <v>4</v>
      </c>
      <c r="G22" s="4">
        <v>4</v>
      </c>
      <c r="H22" s="64" t="s">
        <v>194</v>
      </c>
      <c r="I22" s="64" t="s">
        <v>190</v>
      </c>
      <c r="J22" s="14"/>
      <c r="K22" s="14"/>
      <c r="L22" s="14" t="s">
        <v>169</v>
      </c>
      <c r="M22" s="14"/>
      <c r="N22" s="267" t="s">
        <v>16</v>
      </c>
      <c r="O22" s="25"/>
      <c r="P22" s="40">
        <v>5.5</v>
      </c>
      <c r="Q22" s="40">
        <v>1</v>
      </c>
      <c r="R22" s="40">
        <f t="shared" si="0"/>
        <v>22</v>
      </c>
      <c r="S22" s="43">
        <v>5.5</v>
      </c>
      <c r="T22" s="42">
        <v>1</v>
      </c>
      <c r="U22" s="42">
        <f t="shared" si="1"/>
        <v>22</v>
      </c>
      <c r="V22" s="56">
        <v>200</v>
      </c>
      <c r="W22" s="55">
        <f t="shared" si="2"/>
        <v>800</v>
      </c>
    </row>
    <row r="23" spans="1:23" s="34" customFormat="1" ht="18" customHeight="1" x14ac:dyDescent="0.2">
      <c r="A23" s="12">
        <v>22</v>
      </c>
      <c r="B23" s="15" t="s">
        <v>21</v>
      </c>
      <c r="C23" s="63">
        <v>10</v>
      </c>
      <c r="D23" s="21"/>
      <c r="E23" s="207"/>
      <c r="F23" s="4">
        <v>82.9</v>
      </c>
      <c r="G23" s="4">
        <v>82.9</v>
      </c>
      <c r="H23" s="64" t="s">
        <v>195</v>
      </c>
      <c r="I23" s="64" t="s">
        <v>190</v>
      </c>
      <c r="J23" s="14"/>
      <c r="K23" s="14"/>
      <c r="L23" s="14" t="s">
        <v>169</v>
      </c>
      <c r="M23" s="14"/>
      <c r="N23" s="64" t="s">
        <v>16</v>
      </c>
      <c r="O23" s="25"/>
      <c r="P23" s="40">
        <v>0.44</v>
      </c>
      <c r="Q23" s="40">
        <v>1</v>
      </c>
      <c r="R23" s="40">
        <f t="shared" si="0"/>
        <v>36.476000000000006</v>
      </c>
      <c r="S23" s="43">
        <v>0.66</v>
      </c>
      <c r="T23" s="42">
        <v>1</v>
      </c>
      <c r="U23" s="42">
        <f t="shared" si="1"/>
        <v>54.714000000000006</v>
      </c>
      <c r="V23" s="56">
        <v>21</v>
      </c>
      <c r="W23" s="55">
        <f t="shared" si="2"/>
        <v>1740.9</v>
      </c>
    </row>
    <row r="24" spans="1:23" s="34" customFormat="1" ht="18" customHeight="1" x14ac:dyDescent="0.2">
      <c r="A24" s="12">
        <v>23</v>
      </c>
      <c r="B24" s="8" t="s">
        <v>219</v>
      </c>
      <c r="C24" s="20">
        <v>10</v>
      </c>
      <c r="D24" s="21"/>
      <c r="E24" s="207"/>
      <c r="F24" s="265">
        <v>6</v>
      </c>
      <c r="G24" s="4"/>
      <c r="H24" s="64" t="s">
        <v>195</v>
      </c>
      <c r="I24" s="64" t="s">
        <v>190</v>
      </c>
      <c r="J24" s="14"/>
      <c r="K24" s="14"/>
      <c r="L24" s="14" t="s">
        <v>169</v>
      </c>
      <c r="M24" s="14"/>
      <c r="N24" s="64" t="s">
        <v>221</v>
      </c>
      <c r="O24" s="25"/>
      <c r="P24" s="40">
        <v>3.96</v>
      </c>
      <c r="Q24" s="40">
        <v>1</v>
      </c>
      <c r="R24" s="40">
        <f t="shared" si="0"/>
        <v>23.759999999999998</v>
      </c>
      <c r="S24" s="43"/>
      <c r="T24" s="42">
        <v>1</v>
      </c>
      <c r="U24" s="42">
        <f t="shared" si="1"/>
        <v>0</v>
      </c>
      <c r="V24" s="56"/>
      <c r="W24" s="55">
        <f t="shared" si="2"/>
        <v>0</v>
      </c>
    </row>
    <row r="25" spans="1:23" s="34" customFormat="1" ht="18" customHeight="1" x14ac:dyDescent="0.2">
      <c r="A25" s="12">
        <v>24</v>
      </c>
      <c r="B25" s="266" t="s">
        <v>220</v>
      </c>
      <c r="C25" s="20">
        <v>10</v>
      </c>
      <c r="D25" s="21"/>
      <c r="E25" s="207"/>
      <c r="F25" s="4">
        <v>2</v>
      </c>
      <c r="G25" s="4"/>
      <c r="H25" s="64" t="s">
        <v>195</v>
      </c>
      <c r="I25" s="64" t="s">
        <v>190</v>
      </c>
      <c r="J25" s="14"/>
      <c r="K25" s="14"/>
      <c r="L25" s="14" t="s">
        <v>169</v>
      </c>
      <c r="M25" s="14"/>
      <c r="N25" s="64" t="s">
        <v>168</v>
      </c>
      <c r="O25" s="25"/>
      <c r="P25" s="40"/>
      <c r="Q25" s="40">
        <v>1</v>
      </c>
      <c r="R25" s="40">
        <f t="shared" ref="R25" si="9">IF(N25="S/F",(P25*F25),IF(N25="S",(SUM(F25*P25*Q25)),0))</f>
        <v>0</v>
      </c>
      <c r="S25" s="43">
        <v>5.94</v>
      </c>
      <c r="T25" s="42">
        <v>1</v>
      </c>
      <c r="U25" s="42">
        <f t="shared" ref="U25" si="10">IF(N25="S/F",(S25*F25),IF(N25="F",(SUM(S25*F25*T25)),0))</f>
        <v>11.88</v>
      </c>
      <c r="V25" s="56"/>
      <c r="W25" s="55">
        <f t="shared" ref="W25" si="11">G25*V25</f>
        <v>0</v>
      </c>
    </row>
    <row r="26" spans="1:23" s="34" customFormat="1" ht="18" customHeight="1" x14ac:dyDescent="0.2">
      <c r="A26" s="12">
        <v>25</v>
      </c>
      <c r="B26" s="15" t="s">
        <v>23</v>
      </c>
      <c r="C26" s="20">
        <v>10</v>
      </c>
      <c r="D26" s="21"/>
      <c r="E26" s="207"/>
      <c r="F26" s="4">
        <v>4</v>
      </c>
      <c r="G26" s="4">
        <v>4</v>
      </c>
      <c r="H26" s="64" t="s">
        <v>195</v>
      </c>
      <c r="I26" s="64" t="s">
        <v>190</v>
      </c>
      <c r="J26" s="14"/>
      <c r="K26" s="14"/>
      <c r="L26" s="14" t="s">
        <v>169</v>
      </c>
      <c r="M26" s="14"/>
      <c r="N26" s="64" t="s">
        <v>16</v>
      </c>
      <c r="O26" s="25"/>
      <c r="P26" s="40">
        <v>5.5</v>
      </c>
      <c r="Q26" s="40">
        <v>1</v>
      </c>
      <c r="R26" s="40">
        <f>IF(N26="S/F",(P26*F26),IF(N26="S",(SUM(F26*P26*Q26)),0))</f>
        <v>22</v>
      </c>
      <c r="S26" s="43">
        <v>5.5</v>
      </c>
      <c r="T26" s="42">
        <v>1</v>
      </c>
      <c r="U26" s="42">
        <f t="shared" si="1"/>
        <v>22</v>
      </c>
      <c r="V26" s="56">
        <v>200</v>
      </c>
      <c r="W26" s="55">
        <f t="shared" si="2"/>
        <v>800</v>
      </c>
    </row>
    <row r="27" spans="1:23" s="34" customFormat="1" ht="18" customHeight="1" x14ac:dyDescent="0.2">
      <c r="A27" s="12">
        <v>26</v>
      </c>
      <c r="B27" s="15" t="s">
        <v>21</v>
      </c>
      <c r="C27" s="20">
        <v>10</v>
      </c>
      <c r="D27" s="21"/>
      <c r="E27" s="207"/>
      <c r="F27" s="4">
        <v>30.5</v>
      </c>
      <c r="G27" s="4">
        <v>30.5</v>
      </c>
      <c r="H27" s="64" t="s">
        <v>196</v>
      </c>
      <c r="I27" s="64" t="s">
        <v>190</v>
      </c>
      <c r="J27" s="14"/>
      <c r="K27" s="14"/>
      <c r="L27" s="14" t="s">
        <v>169</v>
      </c>
      <c r="M27" s="14"/>
      <c r="N27" s="64" t="s">
        <v>16</v>
      </c>
      <c r="O27" s="25"/>
      <c r="P27" s="40">
        <v>0.44</v>
      </c>
      <c r="Q27" s="40">
        <v>1</v>
      </c>
      <c r="R27" s="40">
        <f t="shared" si="0"/>
        <v>13.42</v>
      </c>
      <c r="S27" s="43">
        <v>0.66</v>
      </c>
      <c r="T27" s="42">
        <v>1</v>
      </c>
      <c r="U27" s="42">
        <f t="shared" si="1"/>
        <v>20.130000000000003</v>
      </c>
      <c r="V27" s="56">
        <v>21</v>
      </c>
      <c r="W27" s="55">
        <f t="shared" si="2"/>
        <v>640.5</v>
      </c>
    </row>
    <row r="28" spans="1:23" s="34" customFormat="1" ht="18" customHeight="1" x14ac:dyDescent="0.2">
      <c r="A28" s="12">
        <v>27</v>
      </c>
      <c r="B28" s="8" t="s">
        <v>219</v>
      </c>
      <c r="C28" s="20">
        <v>10</v>
      </c>
      <c r="D28" s="21"/>
      <c r="E28" s="207"/>
      <c r="F28" s="4">
        <v>3</v>
      </c>
      <c r="G28" s="4"/>
      <c r="H28" s="64" t="s">
        <v>196</v>
      </c>
      <c r="I28" s="64" t="s">
        <v>190</v>
      </c>
      <c r="J28" s="14"/>
      <c r="K28" s="14"/>
      <c r="L28" s="14" t="s">
        <v>169</v>
      </c>
      <c r="M28" s="14"/>
      <c r="N28" s="64" t="s">
        <v>221</v>
      </c>
      <c r="O28" s="25"/>
      <c r="P28" s="40">
        <v>3.96</v>
      </c>
      <c r="Q28" s="40">
        <v>1</v>
      </c>
      <c r="R28" s="40">
        <f t="shared" si="0"/>
        <v>11.879999999999999</v>
      </c>
      <c r="S28" s="43"/>
      <c r="T28" s="42">
        <v>1</v>
      </c>
      <c r="U28" s="42">
        <f t="shared" si="1"/>
        <v>0</v>
      </c>
      <c r="V28" s="56"/>
      <c r="W28" s="55">
        <f t="shared" si="2"/>
        <v>0</v>
      </c>
    </row>
    <row r="29" spans="1:23" s="34" customFormat="1" ht="18" customHeight="1" x14ac:dyDescent="0.2">
      <c r="A29" s="12">
        <v>28</v>
      </c>
      <c r="B29" s="266" t="s">
        <v>220</v>
      </c>
      <c r="C29" s="20">
        <v>10</v>
      </c>
      <c r="D29" s="21"/>
      <c r="E29" s="207"/>
      <c r="F29" s="4">
        <v>1</v>
      </c>
      <c r="G29" s="4"/>
      <c r="H29" s="64" t="s">
        <v>196</v>
      </c>
      <c r="I29" s="64" t="s">
        <v>190</v>
      </c>
      <c r="J29" s="14"/>
      <c r="K29" s="14"/>
      <c r="L29" s="14" t="s">
        <v>169</v>
      </c>
      <c r="M29" s="14"/>
      <c r="N29" s="64" t="s">
        <v>168</v>
      </c>
      <c r="O29" s="25"/>
      <c r="P29" s="40"/>
      <c r="Q29" s="40">
        <v>1</v>
      </c>
      <c r="R29" s="40">
        <f t="shared" ref="R29" si="12">IF(N29="S/F",(P29*F29),IF(N29="S",(SUM(F29*P29*Q29)),0))</f>
        <v>0</v>
      </c>
      <c r="S29" s="43">
        <v>5.94</v>
      </c>
      <c r="T29" s="42">
        <v>1</v>
      </c>
      <c r="U29" s="42">
        <f t="shared" ref="U29" si="13">IF(N29="S/F",(S29*F29),IF(N29="F",(SUM(S29*F29*T29)),0))</f>
        <v>5.94</v>
      </c>
      <c r="V29" s="56"/>
      <c r="W29" s="55">
        <f t="shared" ref="W29" si="14">G29*V29</f>
        <v>0</v>
      </c>
    </row>
    <row r="30" spans="1:23" s="34" customFormat="1" ht="18" customHeight="1" x14ac:dyDescent="0.2">
      <c r="A30" s="12">
        <v>29</v>
      </c>
      <c r="B30" s="15" t="s">
        <v>23</v>
      </c>
      <c r="C30" s="20">
        <v>10</v>
      </c>
      <c r="D30" s="21"/>
      <c r="E30" s="207"/>
      <c r="F30" s="4">
        <v>1</v>
      </c>
      <c r="G30" s="4">
        <v>1</v>
      </c>
      <c r="H30" s="64" t="s">
        <v>196</v>
      </c>
      <c r="I30" s="64" t="s">
        <v>190</v>
      </c>
      <c r="J30" s="14"/>
      <c r="K30" s="14"/>
      <c r="L30" s="14" t="s">
        <v>169</v>
      </c>
      <c r="M30" s="14"/>
      <c r="N30" s="267" t="s">
        <v>16</v>
      </c>
      <c r="O30" s="25"/>
      <c r="P30" s="40">
        <v>5.5</v>
      </c>
      <c r="Q30" s="40">
        <v>1</v>
      </c>
      <c r="R30" s="40">
        <f t="shared" si="0"/>
        <v>5.5</v>
      </c>
      <c r="S30" s="43">
        <v>5.5</v>
      </c>
      <c r="T30" s="42">
        <v>1</v>
      </c>
      <c r="U30" s="42">
        <f t="shared" si="1"/>
        <v>5.5</v>
      </c>
      <c r="V30" s="56">
        <v>200</v>
      </c>
      <c r="W30" s="55">
        <f t="shared" si="2"/>
        <v>200</v>
      </c>
    </row>
    <row r="31" spans="1:23" s="34" customFormat="1" ht="18" customHeight="1" x14ac:dyDescent="0.2">
      <c r="A31" s="12">
        <v>30</v>
      </c>
      <c r="B31" s="15" t="s">
        <v>21</v>
      </c>
      <c r="C31" s="20">
        <v>10</v>
      </c>
      <c r="D31" s="21"/>
      <c r="E31" s="207"/>
      <c r="F31" s="4">
        <v>67.3</v>
      </c>
      <c r="G31" s="4">
        <v>37.299999999999997</v>
      </c>
      <c r="H31" s="64" t="s">
        <v>197</v>
      </c>
      <c r="I31" s="64" t="s">
        <v>190</v>
      </c>
      <c r="J31" s="14"/>
      <c r="K31" s="14"/>
      <c r="L31" s="14" t="s">
        <v>169</v>
      </c>
      <c r="M31" s="14"/>
      <c r="N31" s="64" t="s">
        <v>16</v>
      </c>
      <c r="O31" s="25"/>
      <c r="P31" s="40">
        <v>0.44</v>
      </c>
      <c r="Q31" s="40">
        <v>1</v>
      </c>
      <c r="R31" s="40">
        <f t="shared" si="0"/>
        <v>29.611999999999998</v>
      </c>
      <c r="S31" s="43">
        <v>0.66</v>
      </c>
      <c r="T31" s="42">
        <v>1</v>
      </c>
      <c r="U31" s="42">
        <f t="shared" si="1"/>
        <v>44.417999999999999</v>
      </c>
      <c r="V31" s="56">
        <v>21</v>
      </c>
      <c r="W31" s="55">
        <f t="shared" si="2"/>
        <v>783.3</v>
      </c>
    </row>
    <row r="32" spans="1:23" s="34" customFormat="1" ht="18" customHeight="1" x14ac:dyDescent="0.2">
      <c r="A32" s="12">
        <v>31</v>
      </c>
      <c r="B32" s="15" t="s">
        <v>21</v>
      </c>
      <c r="C32" s="20">
        <v>1</v>
      </c>
      <c r="D32" s="21"/>
      <c r="E32" s="207"/>
      <c r="F32" s="4">
        <v>0.25</v>
      </c>
      <c r="G32" s="4">
        <v>0.25</v>
      </c>
      <c r="H32" s="64" t="s">
        <v>197</v>
      </c>
      <c r="I32" s="64" t="s">
        <v>190</v>
      </c>
      <c r="J32" s="14"/>
      <c r="K32" s="14"/>
      <c r="L32" s="14" t="s">
        <v>169</v>
      </c>
      <c r="M32" s="14"/>
      <c r="N32" s="64" t="s">
        <v>16</v>
      </c>
      <c r="O32" s="25"/>
      <c r="P32" s="40">
        <v>7.0000000000000007E-2</v>
      </c>
      <c r="Q32" s="40">
        <v>1</v>
      </c>
      <c r="R32" s="40">
        <f t="shared" si="0"/>
        <v>1.7500000000000002E-2</v>
      </c>
      <c r="S32" s="43">
        <v>0.11</v>
      </c>
      <c r="T32" s="42">
        <v>1</v>
      </c>
      <c r="U32" s="42">
        <f t="shared" si="1"/>
        <v>2.75E-2</v>
      </c>
      <c r="V32" s="56">
        <v>6.5</v>
      </c>
      <c r="W32" s="55">
        <f t="shared" si="2"/>
        <v>1.625</v>
      </c>
    </row>
    <row r="33" spans="1:23" s="34" customFormat="1" ht="18" customHeight="1" x14ac:dyDescent="0.2">
      <c r="A33" s="12">
        <v>32</v>
      </c>
      <c r="B33" s="8" t="s">
        <v>219</v>
      </c>
      <c r="C33" s="20">
        <v>10</v>
      </c>
      <c r="D33" s="21"/>
      <c r="E33" s="207"/>
      <c r="F33" s="4">
        <v>10</v>
      </c>
      <c r="G33" s="4"/>
      <c r="H33" s="64" t="s">
        <v>197</v>
      </c>
      <c r="I33" s="64" t="s">
        <v>190</v>
      </c>
      <c r="J33" s="14"/>
      <c r="K33" s="14"/>
      <c r="L33" s="14" t="s">
        <v>169</v>
      </c>
      <c r="M33" s="14"/>
      <c r="N33" s="64" t="s">
        <v>221</v>
      </c>
      <c r="O33" s="25"/>
      <c r="P33" s="40">
        <v>3.96</v>
      </c>
      <c r="Q33" s="40">
        <v>1</v>
      </c>
      <c r="R33" s="40">
        <f t="shared" si="0"/>
        <v>39.6</v>
      </c>
      <c r="S33" s="43"/>
      <c r="T33" s="42">
        <v>1</v>
      </c>
      <c r="U33" s="42">
        <f t="shared" si="1"/>
        <v>0</v>
      </c>
      <c r="V33" s="56"/>
      <c r="W33" s="55">
        <f t="shared" si="2"/>
        <v>0</v>
      </c>
    </row>
    <row r="34" spans="1:23" s="34" customFormat="1" ht="18" customHeight="1" x14ac:dyDescent="0.2">
      <c r="A34" s="12">
        <v>33</v>
      </c>
      <c r="B34" s="8" t="s">
        <v>219</v>
      </c>
      <c r="C34" s="20">
        <v>1</v>
      </c>
      <c r="D34" s="21"/>
      <c r="E34" s="207"/>
      <c r="F34" s="4">
        <v>2</v>
      </c>
      <c r="G34" s="4"/>
      <c r="H34" s="64" t="s">
        <v>197</v>
      </c>
      <c r="I34" s="64" t="s">
        <v>190</v>
      </c>
      <c r="J34" s="14"/>
      <c r="K34" s="14"/>
      <c r="L34" s="14" t="s">
        <v>169</v>
      </c>
      <c r="M34" s="14"/>
      <c r="N34" s="64" t="s">
        <v>221</v>
      </c>
      <c r="O34" s="25"/>
      <c r="P34" s="40">
        <v>0.6</v>
      </c>
      <c r="Q34" s="40">
        <v>1</v>
      </c>
      <c r="R34" s="40">
        <f t="shared" si="0"/>
        <v>1.2</v>
      </c>
      <c r="S34" s="43"/>
      <c r="T34" s="42">
        <v>1</v>
      </c>
      <c r="U34" s="42">
        <f t="shared" si="1"/>
        <v>0</v>
      </c>
      <c r="V34" s="56"/>
      <c r="W34" s="55">
        <f t="shared" si="2"/>
        <v>0</v>
      </c>
    </row>
    <row r="35" spans="1:23" s="34" customFormat="1" ht="18" customHeight="1" x14ac:dyDescent="0.2">
      <c r="A35" s="12">
        <v>34</v>
      </c>
      <c r="B35" s="266" t="s">
        <v>220</v>
      </c>
      <c r="C35" s="20">
        <v>10</v>
      </c>
      <c r="D35" s="21"/>
      <c r="E35" s="207"/>
      <c r="F35" s="4">
        <v>5</v>
      </c>
      <c r="G35" s="4"/>
      <c r="H35" s="64" t="s">
        <v>197</v>
      </c>
      <c r="I35" s="64" t="s">
        <v>190</v>
      </c>
      <c r="J35" s="14"/>
      <c r="K35" s="14"/>
      <c r="L35" s="14" t="s">
        <v>169</v>
      </c>
      <c r="M35" s="14"/>
      <c r="N35" s="64" t="s">
        <v>168</v>
      </c>
      <c r="O35" s="25"/>
      <c r="P35" s="40"/>
      <c r="Q35" s="40">
        <v>1</v>
      </c>
      <c r="R35" s="40">
        <f>IF(N35="S/F",(P35*F35),IF(N35="S",(SUM(F35*P35*Q35)),0))</f>
        <v>0</v>
      </c>
      <c r="S35" s="43">
        <v>5.94</v>
      </c>
      <c r="T35" s="42">
        <v>1</v>
      </c>
      <c r="U35" s="42">
        <f t="shared" ref="U35" si="15">IF(N35="S/F",(S35*F35),IF(N35="F",(SUM(S35*F35*T35)),0))</f>
        <v>29.700000000000003</v>
      </c>
      <c r="V35" s="56"/>
      <c r="W35" s="55">
        <f t="shared" ref="W35" si="16">G35*V35</f>
        <v>0</v>
      </c>
    </row>
    <row r="36" spans="1:23" s="34" customFormat="1" ht="18" customHeight="1" x14ac:dyDescent="0.2">
      <c r="A36" s="12">
        <v>35</v>
      </c>
      <c r="B36" s="15" t="s">
        <v>23</v>
      </c>
      <c r="C36" s="20">
        <v>10</v>
      </c>
      <c r="D36" s="21"/>
      <c r="E36" s="207"/>
      <c r="F36" s="4">
        <v>6</v>
      </c>
      <c r="G36" s="4">
        <v>6</v>
      </c>
      <c r="H36" s="64" t="s">
        <v>197</v>
      </c>
      <c r="I36" s="64" t="s">
        <v>190</v>
      </c>
      <c r="J36" s="14"/>
      <c r="K36" s="14"/>
      <c r="L36" s="14" t="s">
        <v>169</v>
      </c>
      <c r="M36" s="14"/>
      <c r="N36" s="267" t="s">
        <v>16</v>
      </c>
      <c r="O36" s="25"/>
      <c r="P36" s="40">
        <v>5.5</v>
      </c>
      <c r="Q36" s="40">
        <v>1</v>
      </c>
      <c r="R36" s="40">
        <f t="shared" si="0"/>
        <v>33</v>
      </c>
      <c r="S36" s="43">
        <v>5.5</v>
      </c>
      <c r="T36" s="42">
        <v>1</v>
      </c>
      <c r="U36" s="42">
        <f t="shared" si="1"/>
        <v>33</v>
      </c>
      <c r="V36" s="56">
        <v>200</v>
      </c>
      <c r="W36" s="55">
        <f t="shared" si="2"/>
        <v>1200</v>
      </c>
    </row>
    <row r="37" spans="1:23" s="34" customFormat="1" ht="18" customHeight="1" x14ac:dyDescent="0.2">
      <c r="A37" s="12">
        <v>36</v>
      </c>
      <c r="B37" s="15" t="s">
        <v>21</v>
      </c>
      <c r="C37" s="20">
        <v>10</v>
      </c>
      <c r="D37" s="21"/>
      <c r="E37" s="207"/>
      <c r="F37" s="4">
        <v>5.9</v>
      </c>
      <c r="G37" s="4">
        <v>5.9</v>
      </c>
      <c r="H37" s="64" t="s">
        <v>198</v>
      </c>
      <c r="I37" s="64" t="s">
        <v>190</v>
      </c>
      <c r="J37" s="14"/>
      <c r="K37" s="14"/>
      <c r="L37" s="14" t="s">
        <v>169</v>
      </c>
      <c r="M37" s="14"/>
      <c r="N37" s="64" t="s">
        <v>16</v>
      </c>
      <c r="O37" s="25"/>
      <c r="P37" s="40">
        <v>0.44</v>
      </c>
      <c r="Q37" s="40">
        <v>1</v>
      </c>
      <c r="R37" s="40">
        <f t="shared" si="0"/>
        <v>2.5960000000000001</v>
      </c>
      <c r="S37" s="43">
        <v>0.66</v>
      </c>
      <c r="T37" s="42">
        <v>1</v>
      </c>
      <c r="U37" s="42">
        <f t="shared" si="1"/>
        <v>3.8940000000000006</v>
      </c>
      <c r="V37" s="56">
        <v>21</v>
      </c>
      <c r="W37" s="55">
        <f t="shared" si="2"/>
        <v>123.9</v>
      </c>
    </row>
    <row r="38" spans="1:23" s="34" customFormat="1" ht="18" customHeight="1" x14ac:dyDescent="0.2">
      <c r="A38" s="12">
        <v>37</v>
      </c>
      <c r="B38" s="8" t="s">
        <v>219</v>
      </c>
      <c r="C38" s="20">
        <v>10</v>
      </c>
      <c r="D38" s="21"/>
      <c r="E38" s="207"/>
      <c r="F38" s="265">
        <v>8</v>
      </c>
      <c r="G38" s="4"/>
      <c r="H38" s="64" t="s">
        <v>198</v>
      </c>
      <c r="I38" s="64" t="s">
        <v>190</v>
      </c>
      <c r="J38" s="14"/>
      <c r="K38" s="14"/>
      <c r="L38" s="14" t="s">
        <v>169</v>
      </c>
      <c r="M38" s="14"/>
      <c r="N38" s="64" t="s">
        <v>221</v>
      </c>
      <c r="O38" s="25"/>
      <c r="P38" s="40">
        <v>3.96</v>
      </c>
      <c r="Q38" s="40">
        <v>1</v>
      </c>
      <c r="R38" s="40">
        <f t="shared" si="0"/>
        <v>31.68</v>
      </c>
      <c r="S38" s="43"/>
      <c r="T38" s="42">
        <v>1</v>
      </c>
      <c r="U38" s="42">
        <f t="shared" si="1"/>
        <v>0</v>
      </c>
      <c r="V38" s="56"/>
      <c r="W38" s="55">
        <f t="shared" si="2"/>
        <v>0</v>
      </c>
    </row>
    <row r="39" spans="1:23" s="34" customFormat="1" ht="18" customHeight="1" x14ac:dyDescent="0.2">
      <c r="A39" s="12">
        <v>38</v>
      </c>
      <c r="B39" s="15" t="s">
        <v>21</v>
      </c>
      <c r="C39" s="20">
        <v>10</v>
      </c>
      <c r="D39" s="21"/>
      <c r="E39" s="207"/>
      <c r="F39" s="4">
        <v>48</v>
      </c>
      <c r="G39" s="4">
        <v>48</v>
      </c>
      <c r="H39" s="64" t="s">
        <v>199</v>
      </c>
      <c r="I39" s="64" t="s">
        <v>190</v>
      </c>
      <c r="J39" s="14"/>
      <c r="K39" s="14"/>
      <c r="L39" s="14" t="s">
        <v>169</v>
      </c>
      <c r="M39" s="14"/>
      <c r="N39" s="64" t="s">
        <v>16</v>
      </c>
      <c r="O39" s="25"/>
      <c r="P39" s="40">
        <v>0.44</v>
      </c>
      <c r="Q39" s="40">
        <v>1</v>
      </c>
      <c r="R39" s="40">
        <f t="shared" si="0"/>
        <v>21.12</v>
      </c>
      <c r="S39" s="43">
        <v>0.66</v>
      </c>
      <c r="T39" s="42">
        <v>1</v>
      </c>
      <c r="U39" s="42">
        <f t="shared" si="1"/>
        <v>31.68</v>
      </c>
      <c r="V39" s="56">
        <v>21</v>
      </c>
      <c r="W39" s="55">
        <f t="shared" si="2"/>
        <v>1008</v>
      </c>
    </row>
    <row r="40" spans="1:23" s="34" customFormat="1" ht="18" customHeight="1" x14ac:dyDescent="0.2">
      <c r="A40" s="12">
        <v>39</v>
      </c>
      <c r="B40" s="8" t="s">
        <v>219</v>
      </c>
      <c r="C40" s="20">
        <v>10</v>
      </c>
      <c r="D40" s="21"/>
      <c r="E40" s="207"/>
      <c r="F40" s="265">
        <v>3</v>
      </c>
      <c r="G40" s="4"/>
      <c r="H40" s="64" t="s">
        <v>199</v>
      </c>
      <c r="I40" s="64" t="s">
        <v>190</v>
      </c>
      <c r="J40" s="14"/>
      <c r="K40" s="14"/>
      <c r="L40" s="14" t="s">
        <v>169</v>
      </c>
      <c r="M40" s="14"/>
      <c r="N40" s="64" t="s">
        <v>221</v>
      </c>
      <c r="O40" s="25"/>
      <c r="P40" s="40">
        <v>3.96</v>
      </c>
      <c r="Q40" s="40">
        <v>1</v>
      </c>
      <c r="R40" s="40">
        <f t="shared" si="0"/>
        <v>11.879999999999999</v>
      </c>
      <c r="S40" s="43"/>
      <c r="T40" s="42">
        <v>1</v>
      </c>
      <c r="U40" s="42">
        <f t="shared" si="1"/>
        <v>0</v>
      </c>
      <c r="V40" s="56"/>
      <c r="W40" s="55">
        <f t="shared" si="2"/>
        <v>0</v>
      </c>
    </row>
    <row r="41" spans="1:23" s="34" customFormat="1" ht="18" customHeight="1" x14ac:dyDescent="0.2">
      <c r="A41" s="12">
        <v>40</v>
      </c>
      <c r="B41" s="266" t="s">
        <v>220</v>
      </c>
      <c r="C41" s="20">
        <v>10</v>
      </c>
      <c r="D41" s="21"/>
      <c r="E41" s="207"/>
      <c r="F41" s="4">
        <v>1</v>
      </c>
      <c r="G41" s="4"/>
      <c r="H41" s="64" t="s">
        <v>199</v>
      </c>
      <c r="I41" s="64" t="s">
        <v>190</v>
      </c>
      <c r="J41" s="14"/>
      <c r="K41" s="14"/>
      <c r="L41" s="14" t="s">
        <v>169</v>
      </c>
      <c r="M41" s="14"/>
      <c r="N41" s="64" t="s">
        <v>168</v>
      </c>
      <c r="O41" s="25"/>
      <c r="P41" s="40"/>
      <c r="Q41" s="40">
        <v>1</v>
      </c>
      <c r="R41" s="40">
        <f t="shared" ref="R41" si="17">IF(N41="S/F",(P41*F41),IF(N41="S",(SUM(F41*P41*Q41)),0))</f>
        <v>0</v>
      </c>
      <c r="S41" s="43">
        <v>5.94</v>
      </c>
      <c r="T41" s="42">
        <v>1</v>
      </c>
      <c r="U41" s="42">
        <f t="shared" ref="U41" si="18">IF(N41="S/F",(S41*F41),IF(N41="F",(SUM(S41*F41*T41)),0))</f>
        <v>5.94</v>
      </c>
      <c r="V41" s="56"/>
      <c r="W41" s="55">
        <f t="shared" ref="W41" si="19">G41*V41</f>
        <v>0</v>
      </c>
    </row>
    <row r="42" spans="1:23" s="34" customFormat="1" ht="18" customHeight="1" x14ac:dyDescent="0.2">
      <c r="A42" s="12">
        <v>41</v>
      </c>
      <c r="B42" s="15" t="s">
        <v>23</v>
      </c>
      <c r="C42" s="20">
        <v>10</v>
      </c>
      <c r="D42" s="21"/>
      <c r="E42" s="207"/>
      <c r="F42" s="4">
        <v>6</v>
      </c>
      <c r="G42" s="4">
        <v>6</v>
      </c>
      <c r="H42" s="64" t="s">
        <v>199</v>
      </c>
      <c r="I42" s="64" t="s">
        <v>190</v>
      </c>
      <c r="J42" s="14"/>
      <c r="K42" s="14"/>
      <c r="L42" s="14" t="s">
        <v>169</v>
      </c>
      <c r="M42" s="14"/>
      <c r="N42" s="267" t="s">
        <v>16</v>
      </c>
      <c r="O42" s="25"/>
      <c r="P42" s="40">
        <v>5.5</v>
      </c>
      <c r="Q42" s="40">
        <v>1</v>
      </c>
      <c r="R42" s="40">
        <f t="shared" si="0"/>
        <v>33</v>
      </c>
      <c r="S42" s="43">
        <v>5.5</v>
      </c>
      <c r="T42" s="42">
        <v>1</v>
      </c>
      <c r="U42" s="42">
        <f t="shared" si="1"/>
        <v>33</v>
      </c>
      <c r="V42" s="56">
        <v>200</v>
      </c>
      <c r="W42" s="55">
        <f t="shared" si="2"/>
        <v>1200</v>
      </c>
    </row>
    <row r="43" spans="1:23" s="34" customFormat="1" ht="18" customHeight="1" x14ac:dyDescent="0.2">
      <c r="A43" s="12">
        <v>42</v>
      </c>
      <c r="B43" s="15" t="s">
        <v>21</v>
      </c>
      <c r="C43" s="20">
        <v>10</v>
      </c>
      <c r="D43" s="21"/>
      <c r="E43" s="207"/>
      <c r="F43" s="4">
        <v>94.9</v>
      </c>
      <c r="G43" s="4">
        <v>94.9</v>
      </c>
      <c r="H43" s="64" t="s">
        <v>200</v>
      </c>
      <c r="I43" s="64" t="s">
        <v>190</v>
      </c>
      <c r="J43" s="14"/>
      <c r="K43" s="14"/>
      <c r="L43" s="14" t="s">
        <v>169</v>
      </c>
      <c r="M43" s="14"/>
      <c r="N43" s="64" t="s">
        <v>16</v>
      </c>
      <c r="O43" s="25"/>
      <c r="P43" s="40">
        <v>0.44</v>
      </c>
      <c r="Q43" s="40">
        <v>1</v>
      </c>
      <c r="R43" s="40">
        <f t="shared" si="0"/>
        <v>41.756</v>
      </c>
      <c r="S43" s="43">
        <v>0.66</v>
      </c>
      <c r="T43" s="42">
        <v>1</v>
      </c>
      <c r="U43" s="42">
        <f t="shared" si="1"/>
        <v>62.634000000000007</v>
      </c>
      <c r="V43" s="56">
        <v>21</v>
      </c>
      <c r="W43" s="55">
        <f t="shared" si="2"/>
        <v>1992.9</v>
      </c>
    </row>
    <row r="44" spans="1:23" s="34" customFormat="1" ht="18" customHeight="1" x14ac:dyDescent="0.2">
      <c r="A44" s="12">
        <v>43</v>
      </c>
      <c r="B44" s="8" t="s">
        <v>219</v>
      </c>
      <c r="C44" s="20">
        <v>10</v>
      </c>
      <c r="D44" s="21"/>
      <c r="E44" s="207"/>
      <c r="F44" s="265">
        <v>1</v>
      </c>
      <c r="G44" s="4"/>
      <c r="H44" s="64" t="s">
        <v>200</v>
      </c>
      <c r="I44" s="64" t="s">
        <v>190</v>
      </c>
      <c r="J44" s="14"/>
      <c r="K44" s="14"/>
      <c r="L44" s="14" t="s">
        <v>169</v>
      </c>
      <c r="M44" s="14"/>
      <c r="N44" s="64" t="s">
        <v>221</v>
      </c>
      <c r="O44" s="25"/>
      <c r="P44" s="40">
        <v>3.96</v>
      </c>
      <c r="Q44" s="40">
        <v>1</v>
      </c>
      <c r="R44" s="40">
        <f t="shared" si="0"/>
        <v>3.96</v>
      </c>
      <c r="S44" s="43"/>
      <c r="T44" s="42">
        <v>1</v>
      </c>
      <c r="U44" s="42">
        <f t="shared" si="1"/>
        <v>0</v>
      </c>
      <c r="V44" s="56"/>
      <c r="W44" s="55">
        <f t="shared" si="2"/>
        <v>0</v>
      </c>
    </row>
    <row r="45" spans="1:23" s="34" customFormat="1" ht="18" customHeight="1" x14ac:dyDescent="0.2">
      <c r="A45" s="12">
        <v>44</v>
      </c>
      <c r="B45" s="266" t="s">
        <v>220</v>
      </c>
      <c r="C45" s="20">
        <v>10</v>
      </c>
      <c r="D45" s="21"/>
      <c r="E45" s="207"/>
      <c r="F45" s="4">
        <v>3</v>
      </c>
      <c r="G45" s="4"/>
      <c r="H45" s="64" t="s">
        <v>200</v>
      </c>
      <c r="I45" s="64" t="s">
        <v>190</v>
      </c>
      <c r="J45" s="14"/>
      <c r="K45" s="14"/>
      <c r="L45" s="14" t="s">
        <v>169</v>
      </c>
      <c r="M45" s="14"/>
      <c r="N45" s="64" t="s">
        <v>168</v>
      </c>
      <c r="O45" s="25"/>
      <c r="P45" s="40"/>
      <c r="Q45" s="40">
        <v>1</v>
      </c>
      <c r="R45" s="40">
        <f t="shared" ref="R45" si="20">IF(N45="S/F",(P45*F45),IF(N45="S",(SUM(F45*P45*Q45)),0))</f>
        <v>0</v>
      </c>
      <c r="S45" s="43">
        <v>5.94</v>
      </c>
      <c r="T45" s="42">
        <v>1</v>
      </c>
      <c r="U45" s="42">
        <f t="shared" ref="U45" si="21">IF(N45="S/F",(S45*F45),IF(N45="F",(SUM(S45*F45*T45)),0))</f>
        <v>17.82</v>
      </c>
      <c r="V45" s="56"/>
      <c r="W45" s="55">
        <f t="shared" ref="W45" si="22">G45*V45</f>
        <v>0</v>
      </c>
    </row>
    <row r="46" spans="1:23" s="34" customFormat="1" ht="18" customHeight="1" x14ac:dyDescent="0.2">
      <c r="A46" s="12">
        <v>45</v>
      </c>
      <c r="B46" s="15" t="s">
        <v>23</v>
      </c>
      <c r="C46" s="20">
        <v>10</v>
      </c>
      <c r="D46" s="21"/>
      <c r="E46" s="207"/>
      <c r="F46" s="4">
        <v>5</v>
      </c>
      <c r="G46" s="4">
        <v>5</v>
      </c>
      <c r="H46" s="64" t="s">
        <v>200</v>
      </c>
      <c r="I46" s="64" t="s">
        <v>190</v>
      </c>
      <c r="J46" s="14"/>
      <c r="K46" s="14"/>
      <c r="L46" s="14" t="s">
        <v>169</v>
      </c>
      <c r="M46" s="14"/>
      <c r="N46" s="267" t="s">
        <v>16</v>
      </c>
      <c r="O46" s="25"/>
      <c r="P46" s="40">
        <v>5.5</v>
      </c>
      <c r="Q46" s="40">
        <v>1</v>
      </c>
      <c r="R46" s="40">
        <f t="shared" si="0"/>
        <v>27.5</v>
      </c>
      <c r="S46" s="43">
        <v>5.5</v>
      </c>
      <c r="T46" s="42">
        <v>1</v>
      </c>
      <c r="U46" s="42">
        <f t="shared" si="1"/>
        <v>27.5</v>
      </c>
      <c r="V46" s="56">
        <v>200</v>
      </c>
      <c r="W46" s="55">
        <f t="shared" si="2"/>
        <v>1000</v>
      </c>
    </row>
    <row r="47" spans="1:23" s="34" customFormat="1" ht="18" customHeight="1" x14ac:dyDescent="0.2">
      <c r="A47" s="12">
        <v>46</v>
      </c>
      <c r="B47" s="15" t="s">
        <v>21</v>
      </c>
      <c r="C47" s="20">
        <v>10</v>
      </c>
      <c r="D47" s="21"/>
      <c r="E47" s="207"/>
      <c r="F47" s="4">
        <v>29.25</v>
      </c>
      <c r="G47" s="4">
        <v>29.25</v>
      </c>
      <c r="H47" s="64" t="s">
        <v>201</v>
      </c>
      <c r="I47" s="64" t="s">
        <v>190</v>
      </c>
      <c r="J47" s="14"/>
      <c r="K47" s="14"/>
      <c r="L47" s="14" t="s">
        <v>169</v>
      </c>
      <c r="M47" s="14"/>
      <c r="N47" s="64" t="s">
        <v>16</v>
      </c>
      <c r="O47" s="25"/>
      <c r="P47" s="40">
        <v>0.44</v>
      </c>
      <c r="Q47" s="40">
        <v>1</v>
      </c>
      <c r="R47" s="40">
        <f t="shared" si="0"/>
        <v>12.87</v>
      </c>
      <c r="S47" s="43">
        <v>0.66</v>
      </c>
      <c r="T47" s="42">
        <v>1</v>
      </c>
      <c r="U47" s="42">
        <f t="shared" si="1"/>
        <v>19.305</v>
      </c>
      <c r="V47" s="56">
        <v>21</v>
      </c>
      <c r="W47" s="55">
        <f t="shared" si="2"/>
        <v>614.25</v>
      </c>
    </row>
    <row r="48" spans="1:23" s="34" customFormat="1" ht="18" customHeight="1" x14ac:dyDescent="0.2">
      <c r="A48" s="12">
        <v>47</v>
      </c>
      <c r="B48" s="8" t="s">
        <v>219</v>
      </c>
      <c r="C48" s="20">
        <v>10</v>
      </c>
      <c r="D48" s="21"/>
      <c r="E48" s="207"/>
      <c r="F48" s="265">
        <v>8</v>
      </c>
      <c r="G48" s="4"/>
      <c r="H48" s="64" t="s">
        <v>201</v>
      </c>
      <c r="I48" s="64" t="s">
        <v>190</v>
      </c>
      <c r="J48" s="14"/>
      <c r="K48" s="14"/>
      <c r="L48" s="14" t="s">
        <v>169</v>
      </c>
      <c r="M48" s="14"/>
      <c r="N48" s="64" t="s">
        <v>221</v>
      </c>
      <c r="O48" s="25"/>
      <c r="P48" s="40">
        <v>3.96</v>
      </c>
      <c r="Q48" s="40">
        <v>1</v>
      </c>
      <c r="R48" s="40">
        <f t="shared" si="0"/>
        <v>31.68</v>
      </c>
      <c r="S48" s="43"/>
      <c r="T48" s="42">
        <v>1</v>
      </c>
      <c r="U48" s="42">
        <f t="shared" si="1"/>
        <v>0</v>
      </c>
      <c r="V48" s="56"/>
      <c r="W48" s="55">
        <f t="shared" si="2"/>
        <v>0</v>
      </c>
    </row>
    <row r="49" spans="1:23" s="34" customFormat="1" ht="18" customHeight="1" x14ac:dyDescent="0.2">
      <c r="A49" s="12">
        <v>48</v>
      </c>
      <c r="B49" s="266" t="s">
        <v>220</v>
      </c>
      <c r="C49" s="20">
        <v>10</v>
      </c>
      <c r="D49" s="21"/>
      <c r="E49" s="207"/>
      <c r="F49" s="4">
        <v>1</v>
      </c>
      <c r="G49" s="4"/>
      <c r="H49" s="64" t="s">
        <v>201</v>
      </c>
      <c r="I49" s="64" t="s">
        <v>190</v>
      </c>
      <c r="J49" s="14"/>
      <c r="K49" s="14"/>
      <c r="L49" s="14" t="s">
        <v>169</v>
      </c>
      <c r="M49" s="14"/>
      <c r="N49" s="64" t="s">
        <v>168</v>
      </c>
      <c r="O49" s="25"/>
      <c r="P49" s="40"/>
      <c r="Q49" s="40">
        <v>1</v>
      </c>
      <c r="R49" s="40">
        <f t="shared" ref="R49" si="23">IF(N49="S/F",(P49*F49),IF(N49="S",(SUM(F49*P49*Q49)),0))</f>
        <v>0</v>
      </c>
      <c r="S49" s="43">
        <v>5.94</v>
      </c>
      <c r="T49" s="42">
        <v>1</v>
      </c>
      <c r="U49" s="42">
        <f t="shared" ref="U49" si="24">IF(N49="S/F",(S49*F49),IF(N49="F",(SUM(S49*F49*T49)),0))</f>
        <v>5.94</v>
      </c>
      <c r="V49" s="56"/>
      <c r="W49" s="55">
        <f t="shared" ref="W49" si="25">G49*V49</f>
        <v>0</v>
      </c>
    </row>
    <row r="50" spans="1:23" s="34" customFormat="1" ht="18" customHeight="1" x14ac:dyDescent="0.2">
      <c r="A50" s="12">
        <v>49</v>
      </c>
      <c r="B50" s="15" t="s">
        <v>21</v>
      </c>
      <c r="C50" s="20">
        <v>10</v>
      </c>
      <c r="D50" s="21"/>
      <c r="E50" s="207"/>
      <c r="F50" s="4">
        <v>2</v>
      </c>
      <c r="G50" s="4">
        <v>2</v>
      </c>
      <c r="H50" s="64" t="s">
        <v>202</v>
      </c>
      <c r="I50" s="64" t="s">
        <v>190</v>
      </c>
      <c r="J50" s="14"/>
      <c r="K50" s="14"/>
      <c r="L50" s="14" t="s">
        <v>169</v>
      </c>
      <c r="M50" s="14"/>
      <c r="N50" s="64" t="s">
        <v>16</v>
      </c>
      <c r="O50" s="25"/>
      <c r="P50" s="40">
        <v>0.44</v>
      </c>
      <c r="Q50" s="40">
        <v>1</v>
      </c>
      <c r="R50" s="40">
        <f t="shared" si="0"/>
        <v>0.88</v>
      </c>
      <c r="S50" s="43">
        <v>0.66</v>
      </c>
      <c r="T50" s="42">
        <v>1</v>
      </c>
      <c r="U50" s="42">
        <f t="shared" si="1"/>
        <v>1.32</v>
      </c>
      <c r="V50" s="56">
        <v>21</v>
      </c>
      <c r="W50" s="55">
        <f t="shared" si="2"/>
        <v>42</v>
      </c>
    </row>
    <row r="51" spans="1:23" s="34" customFormat="1" ht="18" customHeight="1" x14ac:dyDescent="0.2">
      <c r="A51" s="12">
        <v>50</v>
      </c>
      <c r="B51" s="8" t="s">
        <v>219</v>
      </c>
      <c r="C51" s="20">
        <v>10</v>
      </c>
      <c r="D51" s="21"/>
      <c r="E51" s="207"/>
      <c r="F51" s="265">
        <v>5</v>
      </c>
      <c r="G51" s="4"/>
      <c r="H51" s="64" t="s">
        <v>202</v>
      </c>
      <c r="I51" s="64" t="s">
        <v>190</v>
      </c>
      <c r="J51" s="14"/>
      <c r="K51" s="14"/>
      <c r="L51" s="14" t="s">
        <v>169</v>
      </c>
      <c r="M51" s="14"/>
      <c r="N51" s="64" t="s">
        <v>221</v>
      </c>
      <c r="O51" s="25"/>
      <c r="P51" s="40">
        <v>3.96</v>
      </c>
      <c r="Q51" s="40">
        <v>1</v>
      </c>
      <c r="R51" s="40">
        <f t="shared" si="0"/>
        <v>19.8</v>
      </c>
      <c r="S51" s="43"/>
      <c r="T51" s="42">
        <v>1</v>
      </c>
      <c r="U51" s="42">
        <f t="shared" si="1"/>
        <v>0</v>
      </c>
      <c r="V51" s="56"/>
      <c r="W51" s="55">
        <f t="shared" si="2"/>
        <v>0</v>
      </c>
    </row>
    <row r="52" spans="1:23" s="34" customFormat="1" ht="18" customHeight="1" x14ac:dyDescent="0.2">
      <c r="A52" s="12">
        <v>51</v>
      </c>
      <c r="B52" s="8" t="s">
        <v>219</v>
      </c>
      <c r="C52" s="20">
        <v>2</v>
      </c>
      <c r="D52" s="21"/>
      <c r="E52" s="207"/>
      <c r="F52" s="4">
        <v>1</v>
      </c>
      <c r="G52" s="4"/>
      <c r="H52" s="64" t="s">
        <v>202</v>
      </c>
      <c r="I52" s="64" t="s">
        <v>190</v>
      </c>
      <c r="J52" s="14"/>
      <c r="K52" s="14"/>
      <c r="L52" s="14" t="s">
        <v>169</v>
      </c>
      <c r="M52" s="14"/>
      <c r="N52" s="64" t="s">
        <v>221</v>
      </c>
      <c r="O52" s="25"/>
      <c r="P52" s="40">
        <v>1.2</v>
      </c>
      <c r="Q52" s="40">
        <v>1</v>
      </c>
      <c r="R52" s="40">
        <f t="shared" si="0"/>
        <v>1.2</v>
      </c>
      <c r="S52" s="43"/>
      <c r="T52" s="42">
        <v>1</v>
      </c>
      <c r="U52" s="42">
        <f t="shared" si="1"/>
        <v>0</v>
      </c>
      <c r="V52" s="56"/>
      <c r="W52" s="55">
        <f t="shared" si="2"/>
        <v>0</v>
      </c>
    </row>
    <row r="53" spans="1:23" s="34" customFormat="1" ht="18" customHeight="1" x14ac:dyDescent="0.2">
      <c r="A53" s="12">
        <v>52</v>
      </c>
      <c r="B53" s="8" t="s">
        <v>24</v>
      </c>
      <c r="C53" s="20">
        <v>10</v>
      </c>
      <c r="D53" s="21"/>
      <c r="E53" s="207">
        <v>150</v>
      </c>
      <c r="F53" s="4">
        <v>4</v>
      </c>
      <c r="G53" s="4"/>
      <c r="H53" s="64" t="s">
        <v>202</v>
      </c>
      <c r="I53" s="64" t="s">
        <v>190</v>
      </c>
      <c r="J53" s="14"/>
      <c r="K53" s="14"/>
      <c r="L53" s="14" t="s">
        <v>169</v>
      </c>
      <c r="M53" s="14"/>
      <c r="N53" s="64" t="s">
        <v>168</v>
      </c>
      <c r="O53" s="25"/>
      <c r="P53" s="40"/>
      <c r="Q53" s="40">
        <v>1</v>
      </c>
      <c r="R53" s="40">
        <f t="shared" si="0"/>
        <v>0</v>
      </c>
      <c r="S53" s="43">
        <v>1.35</v>
      </c>
      <c r="T53" s="42">
        <v>1</v>
      </c>
      <c r="U53" s="42">
        <f t="shared" si="1"/>
        <v>5.4</v>
      </c>
      <c r="V53" s="56"/>
      <c r="W53" s="55">
        <f t="shared" si="2"/>
        <v>0</v>
      </c>
    </row>
    <row r="54" spans="1:23" s="34" customFormat="1" ht="18" customHeight="1" x14ac:dyDescent="0.2">
      <c r="A54" s="12">
        <v>53</v>
      </c>
      <c r="B54" s="8" t="s">
        <v>24</v>
      </c>
      <c r="C54" s="20">
        <v>2</v>
      </c>
      <c r="D54" s="21"/>
      <c r="E54" s="207">
        <v>150</v>
      </c>
      <c r="F54" s="4">
        <v>2</v>
      </c>
      <c r="G54" s="4"/>
      <c r="H54" s="64" t="s">
        <v>202</v>
      </c>
      <c r="I54" s="64" t="s">
        <v>190</v>
      </c>
      <c r="J54" s="14"/>
      <c r="K54" s="14"/>
      <c r="L54" s="14" t="s">
        <v>169</v>
      </c>
      <c r="M54" s="14"/>
      <c r="N54" s="64" t="s">
        <v>168</v>
      </c>
      <c r="O54" s="25"/>
      <c r="P54" s="40"/>
      <c r="Q54" s="40">
        <v>1</v>
      </c>
      <c r="R54" s="40">
        <f t="shared" si="0"/>
        <v>0</v>
      </c>
      <c r="S54" s="43">
        <v>0.39</v>
      </c>
      <c r="T54" s="42">
        <v>1</v>
      </c>
      <c r="U54" s="42">
        <f t="shared" si="1"/>
        <v>0.78</v>
      </c>
      <c r="V54" s="56"/>
      <c r="W54" s="55">
        <f t="shared" si="2"/>
        <v>0</v>
      </c>
    </row>
    <row r="55" spans="1:23" s="34" customFormat="1" ht="18" customHeight="1" x14ac:dyDescent="0.2">
      <c r="A55" s="12">
        <v>54</v>
      </c>
      <c r="B55" s="15" t="s">
        <v>23</v>
      </c>
      <c r="C55" s="20">
        <v>10</v>
      </c>
      <c r="D55" s="21"/>
      <c r="E55" s="207"/>
      <c r="F55" s="4">
        <v>1</v>
      </c>
      <c r="G55" s="4">
        <v>1</v>
      </c>
      <c r="H55" s="64" t="s">
        <v>202</v>
      </c>
      <c r="I55" s="64" t="s">
        <v>190</v>
      </c>
      <c r="J55" s="14"/>
      <c r="K55" s="14"/>
      <c r="L55" s="14" t="s">
        <v>169</v>
      </c>
      <c r="M55" s="14"/>
      <c r="N55" s="267" t="s">
        <v>16</v>
      </c>
      <c r="O55" s="25"/>
      <c r="P55" s="40">
        <v>5.5</v>
      </c>
      <c r="Q55" s="40">
        <v>1</v>
      </c>
      <c r="R55" s="40">
        <f t="shared" si="0"/>
        <v>5.5</v>
      </c>
      <c r="S55" s="43">
        <v>5.5</v>
      </c>
      <c r="T55" s="42">
        <v>1</v>
      </c>
      <c r="U55" s="42">
        <f t="shared" si="1"/>
        <v>5.5</v>
      </c>
      <c r="V55" s="56">
        <v>200</v>
      </c>
      <c r="W55" s="55">
        <f t="shared" si="2"/>
        <v>200</v>
      </c>
    </row>
    <row r="56" spans="1:23" s="34" customFormat="1" ht="18" customHeight="1" x14ac:dyDescent="0.2">
      <c r="A56" s="12">
        <v>55</v>
      </c>
      <c r="B56" s="15" t="s">
        <v>21</v>
      </c>
      <c r="C56" s="20">
        <v>10</v>
      </c>
      <c r="D56" s="21"/>
      <c r="E56" s="207"/>
      <c r="F56" s="4">
        <v>2.25</v>
      </c>
      <c r="G56" s="4">
        <v>2.25</v>
      </c>
      <c r="H56" s="64" t="s">
        <v>203</v>
      </c>
      <c r="I56" s="64" t="s">
        <v>190</v>
      </c>
      <c r="J56" s="14"/>
      <c r="K56" s="14"/>
      <c r="L56" s="14" t="s">
        <v>169</v>
      </c>
      <c r="M56" s="14"/>
      <c r="N56" s="64" t="s">
        <v>16</v>
      </c>
      <c r="O56" s="25"/>
      <c r="P56" s="40">
        <v>0.44</v>
      </c>
      <c r="Q56" s="40">
        <v>1</v>
      </c>
      <c r="R56" s="40">
        <f t="shared" si="0"/>
        <v>0.99</v>
      </c>
      <c r="S56" s="43">
        <v>0.66</v>
      </c>
      <c r="T56" s="42">
        <v>1</v>
      </c>
      <c r="U56" s="42">
        <f t="shared" si="1"/>
        <v>1.4850000000000001</v>
      </c>
      <c r="V56" s="56">
        <v>21</v>
      </c>
      <c r="W56" s="55">
        <f t="shared" si="2"/>
        <v>47.25</v>
      </c>
    </row>
    <row r="57" spans="1:23" s="34" customFormat="1" ht="18" customHeight="1" x14ac:dyDescent="0.2">
      <c r="A57" s="12">
        <v>56</v>
      </c>
      <c r="B57" s="8" t="s">
        <v>219</v>
      </c>
      <c r="C57" s="20">
        <v>2</v>
      </c>
      <c r="D57" s="21"/>
      <c r="E57" s="207"/>
      <c r="F57" s="265">
        <v>4</v>
      </c>
      <c r="G57" s="4"/>
      <c r="H57" s="64" t="s">
        <v>203</v>
      </c>
      <c r="I57" s="64" t="s">
        <v>190</v>
      </c>
      <c r="J57" s="14"/>
      <c r="K57" s="14"/>
      <c r="L57" s="14" t="s">
        <v>169</v>
      </c>
      <c r="M57" s="14"/>
      <c r="N57" s="64" t="s">
        <v>221</v>
      </c>
      <c r="O57" s="25"/>
      <c r="P57" s="40">
        <v>1.2</v>
      </c>
      <c r="Q57" s="40">
        <v>1</v>
      </c>
      <c r="R57" s="40">
        <f t="shared" si="0"/>
        <v>4.8</v>
      </c>
      <c r="S57" s="43"/>
      <c r="T57" s="42">
        <v>1</v>
      </c>
      <c r="U57" s="42">
        <f t="shared" si="1"/>
        <v>0</v>
      </c>
      <c r="V57" s="56"/>
      <c r="W57" s="55">
        <f t="shared" si="2"/>
        <v>0</v>
      </c>
    </row>
    <row r="58" spans="1:23" s="34" customFormat="1" ht="18" customHeight="1" x14ac:dyDescent="0.2">
      <c r="A58" s="12">
        <v>57</v>
      </c>
      <c r="B58" s="8" t="s">
        <v>219</v>
      </c>
      <c r="C58" s="20">
        <v>2</v>
      </c>
      <c r="D58" s="21"/>
      <c r="E58" s="207"/>
      <c r="F58" s="4">
        <v>1</v>
      </c>
      <c r="G58" s="4"/>
      <c r="H58" s="64" t="s">
        <v>203</v>
      </c>
      <c r="I58" s="64" t="s">
        <v>190</v>
      </c>
      <c r="J58" s="14"/>
      <c r="K58" s="14"/>
      <c r="L58" s="14" t="s">
        <v>169</v>
      </c>
      <c r="M58" s="14"/>
      <c r="N58" s="64" t="s">
        <v>221</v>
      </c>
      <c r="O58" s="25"/>
      <c r="P58" s="40">
        <v>1.2</v>
      </c>
      <c r="Q58" s="40">
        <v>1</v>
      </c>
      <c r="R58" s="40">
        <f t="shared" si="0"/>
        <v>1.2</v>
      </c>
      <c r="S58" s="43"/>
      <c r="T58" s="42">
        <v>1</v>
      </c>
      <c r="U58" s="42">
        <f t="shared" si="1"/>
        <v>0</v>
      </c>
      <c r="V58" s="56"/>
      <c r="W58" s="55">
        <f t="shared" si="2"/>
        <v>0</v>
      </c>
    </row>
    <row r="59" spans="1:23" s="34" customFormat="1" ht="18" customHeight="1" x14ac:dyDescent="0.2">
      <c r="A59" s="12">
        <v>58</v>
      </c>
      <c r="B59" s="15" t="s">
        <v>24</v>
      </c>
      <c r="C59" s="20">
        <v>2</v>
      </c>
      <c r="D59" s="21"/>
      <c r="E59" s="207">
        <v>150</v>
      </c>
      <c r="F59" s="4">
        <v>2</v>
      </c>
      <c r="G59" s="4"/>
      <c r="H59" s="64" t="s">
        <v>203</v>
      </c>
      <c r="I59" s="64" t="s">
        <v>190</v>
      </c>
      <c r="J59" s="14"/>
      <c r="K59" s="14"/>
      <c r="L59" s="14" t="s">
        <v>169</v>
      </c>
      <c r="M59" s="14"/>
      <c r="N59" s="64" t="s">
        <v>168</v>
      </c>
      <c r="O59" s="25"/>
      <c r="P59" s="40"/>
      <c r="Q59" s="40">
        <v>1</v>
      </c>
      <c r="R59" s="40">
        <f t="shared" si="0"/>
        <v>0</v>
      </c>
      <c r="S59" s="43">
        <v>0.39</v>
      </c>
      <c r="T59" s="42">
        <v>1</v>
      </c>
      <c r="U59" s="42">
        <f t="shared" si="1"/>
        <v>0.78</v>
      </c>
      <c r="V59" s="56"/>
      <c r="W59" s="55">
        <f t="shared" si="2"/>
        <v>0</v>
      </c>
    </row>
    <row r="60" spans="1:23" s="34" customFormat="1" ht="18" customHeight="1" x14ac:dyDescent="0.2">
      <c r="A60" s="12">
        <v>59</v>
      </c>
      <c r="B60" s="15" t="s">
        <v>24</v>
      </c>
      <c r="C60" s="20">
        <v>10</v>
      </c>
      <c r="D60" s="21"/>
      <c r="E60" s="207">
        <v>150</v>
      </c>
      <c r="F60" s="4">
        <v>1</v>
      </c>
      <c r="G60" s="4"/>
      <c r="H60" s="64" t="s">
        <v>203</v>
      </c>
      <c r="I60" s="64" t="s">
        <v>190</v>
      </c>
      <c r="J60" s="14"/>
      <c r="K60" s="14"/>
      <c r="L60" s="14" t="s">
        <v>169</v>
      </c>
      <c r="M60" s="14"/>
      <c r="N60" s="64" t="s">
        <v>168</v>
      </c>
      <c r="O60" s="25"/>
      <c r="P60" s="40"/>
      <c r="Q60" s="40">
        <v>1</v>
      </c>
      <c r="R60" s="40">
        <f t="shared" si="0"/>
        <v>0</v>
      </c>
      <c r="S60" s="43">
        <v>1.35</v>
      </c>
      <c r="T60" s="42">
        <v>1</v>
      </c>
      <c r="U60" s="42">
        <f t="shared" si="1"/>
        <v>1.35</v>
      </c>
      <c r="V60" s="56"/>
      <c r="W60" s="55">
        <f t="shared" si="2"/>
        <v>0</v>
      </c>
    </row>
    <row r="61" spans="1:23" s="34" customFormat="1" ht="18" customHeight="1" x14ac:dyDescent="0.2">
      <c r="A61" s="12">
        <v>60</v>
      </c>
      <c r="B61" s="15" t="s">
        <v>21</v>
      </c>
      <c r="C61" s="20">
        <v>12</v>
      </c>
      <c r="D61" s="21"/>
      <c r="E61" s="207"/>
      <c r="F61" s="4">
        <v>34</v>
      </c>
      <c r="G61" s="4">
        <v>34</v>
      </c>
      <c r="H61" s="64" t="s">
        <v>204</v>
      </c>
      <c r="I61" s="64" t="s">
        <v>190</v>
      </c>
      <c r="J61" s="14"/>
      <c r="K61" s="14"/>
      <c r="L61" s="14" t="s">
        <v>169</v>
      </c>
      <c r="M61" s="14"/>
      <c r="N61" s="64" t="s">
        <v>16</v>
      </c>
      <c r="O61" s="25"/>
      <c r="P61" s="40">
        <v>0.52</v>
      </c>
      <c r="Q61" s="40">
        <v>1</v>
      </c>
      <c r="R61" s="40">
        <f t="shared" si="0"/>
        <v>17.68</v>
      </c>
      <c r="S61" s="43">
        <v>0.77</v>
      </c>
      <c r="T61" s="42">
        <v>1</v>
      </c>
      <c r="U61" s="42">
        <f t="shared" si="1"/>
        <v>26.18</v>
      </c>
      <c r="V61" s="56">
        <v>24</v>
      </c>
      <c r="W61" s="55">
        <f t="shared" si="2"/>
        <v>816</v>
      </c>
    </row>
    <row r="62" spans="1:23" s="34" customFormat="1" ht="18" customHeight="1" x14ac:dyDescent="0.2">
      <c r="A62" s="12">
        <v>61</v>
      </c>
      <c r="B62" s="15" t="s">
        <v>21</v>
      </c>
      <c r="C62" s="20">
        <v>10</v>
      </c>
      <c r="D62" s="21"/>
      <c r="E62" s="207"/>
      <c r="F62" s="4">
        <v>1.5</v>
      </c>
      <c r="G62" s="4">
        <v>1.5</v>
      </c>
      <c r="H62" s="64" t="s">
        <v>204</v>
      </c>
      <c r="I62" s="64" t="s">
        <v>190</v>
      </c>
      <c r="J62" s="14"/>
      <c r="K62" s="14"/>
      <c r="L62" s="14" t="s">
        <v>169</v>
      </c>
      <c r="M62" s="14"/>
      <c r="N62" s="64" t="s">
        <v>16</v>
      </c>
      <c r="O62" s="25"/>
      <c r="P62" s="40">
        <v>0.44</v>
      </c>
      <c r="Q62" s="40">
        <v>1</v>
      </c>
      <c r="R62" s="40">
        <f t="shared" si="0"/>
        <v>0.66</v>
      </c>
      <c r="S62" s="43">
        <v>0.66</v>
      </c>
      <c r="T62" s="42">
        <v>1</v>
      </c>
      <c r="U62" s="42">
        <f t="shared" si="1"/>
        <v>0.99</v>
      </c>
      <c r="V62" s="56">
        <v>21</v>
      </c>
      <c r="W62" s="55">
        <f t="shared" si="2"/>
        <v>31.5</v>
      </c>
    </row>
    <row r="63" spans="1:23" s="34" customFormat="1" ht="18" customHeight="1" x14ac:dyDescent="0.2">
      <c r="A63" s="12">
        <v>62</v>
      </c>
      <c r="B63" s="8" t="s">
        <v>219</v>
      </c>
      <c r="C63" s="20">
        <v>12</v>
      </c>
      <c r="D63" s="21"/>
      <c r="E63" s="207"/>
      <c r="F63" s="265">
        <v>4</v>
      </c>
      <c r="G63" s="4"/>
      <c r="H63" s="64" t="s">
        <v>204</v>
      </c>
      <c r="I63" s="64" t="s">
        <v>190</v>
      </c>
      <c r="J63" s="14"/>
      <c r="K63" s="14"/>
      <c r="L63" s="14" t="s">
        <v>169</v>
      </c>
      <c r="M63" s="14"/>
      <c r="N63" s="64" t="s">
        <v>221</v>
      </c>
      <c r="O63" s="25"/>
      <c r="P63" s="40">
        <v>4.8600000000000003</v>
      </c>
      <c r="Q63" s="40">
        <v>1</v>
      </c>
      <c r="R63" s="40">
        <f t="shared" si="0"/>
        <v>19.440000000000001</v>
      </c>
      <c r="S63" s="43"/>
      <c r="T63" s="42">
        <v>1</v>
      </c>
      <c r="U63" s="42">
        <f t="shared" si="1"/>
        <v>0</v>
      </c>
      <c r="V63" s="56"/>
      <c r="W63" s="55">
        <f t="shared" si="2"/>
        <v>0</v>
      </c>
    </row>
    <row r="64" spans="1:23" s="34" customFormat="1" ht="18" customHeight="1" x14ac:dyDescent="0.2">
      <c r="A64" s="12">
        <v>63</v>
      </c>
      <c r="B64" s="8" t="s">
        <v>219</v>
      </c>
      <c r="C64" s="20">
        <v>10</v>
      </c>
      <c r="D64" s="21"/>
      <c r="E64" s="207"/>
      <c r="F64" s="265">
        <v>3</v>
      </c>
      <c r="G64" s="4"/>
      <c r="H64" s="64" t="s">
        <v>204</v>
      </c>
      <c r="I64" s="64" t="s">
        <v>190</v>
      </c>
      <c r="J64" s="14"/>
      <c r="K64" s="14"/>
      <c r="L64" s="14" t="s">
        <v>169</v>
      </c>
      <c r="M64" s="14"/>
      <c r="N64" s="64" t="s">
        <v>221</v>
      </c>
      <c r="O64" s="25"/>
      <c r="P64" s="40">
        <v>3.96</v>
      </c>
      <c r="Q64" s="40">
        <v>1</v>
      </c>
      <c r="R64" s="40">
        <f t="shared" si="0"/>
        <v>11.879999999999999</v>
      </c>
      <c r="S64" s="43"/>
      <c r="T64" s="42">
        <v>1</v>
      </c>
      <c r="U64" s="42">
        <f t="shared" si="1"/>
        <v>0</v>
      </c>
      <c r="V64" s="56"/>
      <c r="W64" s="55">
        <f t="shared" si="2"/>
        <v>0</v>
      </c>
    </row>
    <row r="65" spans="1:23" s="34" customFormat="1" ht="18" customHeight="1" x14ac:dyDescent="0.2">
      <c r="A65" s="12">
        <v>64</v>
      </c>
      <c r="B65" s="266" t="s">
        <v>220</v>
      </c>
      <c r="C65" s="20">
        <v>12</v>
      </c>
      <c r="D65" s="21"/>
      <c r="E65" s="207"/>
      <c r="F65" s="4">
        <v>2</v>
      </c>
      <c r="G65" s="4"/>
      <c r="H65" s="64" t="s">
        <v>204</v>
      </c>
      <c r="I65" s="64" t="s">
        <v>190</v>
      </c>
      <c r="J65" s="14"/>
      <c r="K65" s="14"/>
      <c r="L65" s="14" t="s">
        <v>169</v>
      </c>
      <c r="M65" s="14"/>
      <c r="N65" s="64" t="s">
        <v>168</v>
      </c>
      <c r="O65" s="25"/>
      <c r="P65" s="40"/>
      <c r="Q65" s="40">
        <v>1</v>
      </c>
      <c r="R65" s="40">
        <f t="shared" ref="R65" si="26">IF(N65="S/F",(P65*F65),IF(N65="S",(SUM(F65*P65*Q65)),0))</f>
        <v>0</v>
      </c>
      <c r="S65" s="43">
        <v>7.29</v>
      </c>
      <c r="T65" s="42">
        <v>1</v>
      </c>
      <c r="U65" s="42">
        <f t="shared" ref="U65" si="27">IF(N65="S/F",(S65*F65),IF(N65="F",(SUM(S65*F65*T65)),0))</f>
        <v>14.58</v>
      </c>
      <c r="V65" s="56"/>
      <c r="W65" s="55">
        <f t="shared" ref="W65" si="28">G65*V65</f>
        <v>0</v>
      </c>
    </row>
    <row r="66" spans="1:23" s="34" customFormat="1" ht="18" customHeight="1" x14ac:dyDescent="0.2">
      <c r="A66" s="12">
        <v>65</v>
      </c>
      <c r="B66" s="266" t="s">
        <v>220</v>
      </c>
      <c r="C66" s="20">
        <v>10</v>
      </c>
      <c r="D66" s="21"/>
      <c r="E66" s="207"/>
      <c r="F66" s="4">
        <v>1</v>
      </c>
      <c r="G66" s="4"/>
      <c r="H66" s="64" t="s">
        <v>204</v>
      </c>
      <c r="I66" s="64" t="s">
        <v>190</v>
      </c>
      <c r="J66" s="14"/>
      <c r="K66" s="14"/>
      <c r="L66" s="14" t="s">
        <v>169</v>
      </c>
      <c r="M66" s="14"/>
      <c r="N66" s="64" t="s">
        <v>168</v>
      </c>
      <c r="O66" s="25"/>
      <c r="P66" s="40"/>
      <c r="Q66" s="40">
        <v>1</v>
      </c>
      <c r="R66" s="40">
        <f t="shared" ref="R66" si="29">IF(N66="S/F",(P66*F66),IF(N66="S",(SUM(F66*P66*Q66)),0))</f>
        <v>0</v>
      </c>
      <c r="S66" s="43">
        <v>5.94</v>
      </c>
      <c r="T66" s="42">
        <v>1</v>
      </c>
      <c r="U66" s="42">
        <f t="shared" ref="U66" si="30">IF(N66="S/F",(S66*F66),IF(N66="F",(SUM(S66*F66*T66)),0))</f>
        <v>5.94</v>
      </c>
      <c r="V66" s="56"/>
      <c r="W66" s="55">
        <f t="shared" ref="W66" si="31">G66*V66</f>
        <v>0</v>
      </c>
    </row>
    <row r="67" spans="1:23" s="34" customFormat="1" ht="18" customHeight="1" x14ac:dyDescent="0.2">
      <c r="A67" s="12">
        <v>66</v>
      </c>
      <c r="B67" s="15" t="s">
        <v>24</v>
      </c>
      <c r="C67" s="20">
        <v>10</v>
      </c>
      <c r="D67" s="21"/>
      <c r="E67" s="207">
        <v>150</v>
      </c>
      <c r="F67" s="4">
        <v>1</v>
      </c>
      <c r="G67" s="4"/>
      <c r="H67" s="64" t="s">
        <v>204</v>
      </c>
      <c r="I67" s="64" t="s">
        <v>190</v>
      </c>
      <c r="J67" s="14"/>
      <c r="K67" s="14"/>
      <c r="L67" s="14" t="s">
        <v>169</v>
      </c>
      <c r="M67" s="14"/>
      <c r="N67" s="64" t="s">
        <v>168</v>
      </c>
      <c r="O67" s="25"/>
      <c r="P67" s="40"/>
      <c r="Q67" s="40">
        <v>1</v>
      </c>
      <c r="R67" s="40">
        <f t="shared" si="0"/>
        <v>0</v>
      </c>
      <c r="S67" s="43">
        <v>1.35</v>
      </c>
      <c r="T67" s="42">
        <v>1</v>
      </c>
      <c r="U67" s="42">
        <f t="shared" si="1"/>
        <v>1.35</v>
      </c>
      <c r="V67" s="56"/>
      <c r="W67" s="55">
        <f t="shared" si="2"/>
        <v>0</v>
      </c>
    </row>
    <row r="68" spans="1:23" s="34" customFormat="1" ht="18" customHeight="1" x14ac:dyDescent="0.2">
      <c r="A68" s="12">
        <v>67</v>
      </c>
      <c r="B68" s="15" t="s">
        <v>23</v>
      </c>
      <c r="C68" s="20">
        <v>12</v>
      </c>
      <c r="D68" s="21"/>
      <c r="E68" s="207"/>
      <c r="F68" s="4">
        <v>2</v>
      </c>
      <c r="G68" s="4">
        <v>2</v>
      </c>
      <c r="H68" s="64" t="s">
        <v>204</v>
      </c>
      <c r="I68" s="64" t="s">
        <v>190</v>
      </c>
      <c r="J68" s="14"/>
      <c r="K68" s="14"/>
      <c r="L68" s="14" t="s">
        <v>169</v>
      </c>
      <c r="M68" s="14"/>
      <c r="N68" s="267" t="s">
        <v>16</v>
      </c>
      <c r="O68" s="25"/>
      <c r="P68" s="40">
        <v>6</v>
      </c>
      <c r="Q68" s="40">
        <v>1</v>
      </c>
      <c r="R68" s="40">
        <f t="shared" si="0"/>
        <v>12</v>
      </c>
      <c r="S68" s="43">
        <v>6</v>
      </c>
      <c r="T68" s="42">
        <v>1</v>
      </c>
      <c r="U68" s="42">
        <f t="shared" si="1"/>
        <v>12</v>
      </c>
      <c r="V68" s="56">
        <v>240</v>
      </c>
      <c r="W68" s="55">
        <f t="shared" si="2"/>
        <v>480</v>
      </c>
    </row>
    <row r="69" spans="1:23" s="34" customFormat="1" ht="18" customHeight="1" x14ac:dyDescent="0.2">
      <c r="A69" s="12">
        <v>68</v>
      </c>
      <c r="B69" s="15" t="s">
        <v>21</v>
      </c>
      <c r="C69" s="20">
        <v>12</v>
      </c>
      <c r="D69" s="21"/>
      <c r="E69" s="207"/>
      <c r="F69" s="4">
        <v>37.200000000000003</v>
      </c>
      <c r="G69" s="4">
        <v>37.200000000000003</v>
      </c>
      <c r="H69" s="64" t="s">
        <v>205</v>
      </c>
      <c r="I69" s="64" t="s">
        <v>190</v>
      </c>
      <c r="J69" s="14"/>
      <c r="K69" s="14"/>
      <c r="L69" s="14" t="s">
        <v>169</v>
      </c>
      <c r="M69" s="14"/>
      <c r="N69" s="64" t="s">
        <v>16</v>
      </c>
      <c r="O69" s="25"/>
      <c r="P69" s="40">
        <v>0.52</v>
      </c>
      <c r="Q69" s="40">
        <v>1</v>
      </c>
      <c r="R69" s="40">
        <f t="shared" si="0"/>
        <v>19.344000000000001</v>
      </c>
      <c r="S69" s="43">
        <v>0.77</v>
      </c>
      <c r="T69" s="42">
        <v>1</v>
      </c>
      <c r="U69" s="42">
        <f t="shared" si="1"/>
        <v>28.644000000000002</v>
      </c>
      <c r="V69" s="56">
        <v>24</v>
      </c>
      <c r="W69" s="55">
        <f t="shared" si="2"/>
        <v>892.80000000000007</v>
      </c>
    </row>
    <row r="70" spans="1:23" s="34" customFormat="1" ht="18" customHeight="1" x14ac:dyDescent="0.2">
      <c r="A70" s="12">
        <v>69</v>
      </c>
      <c r="B70" s="15" t="s">
        <v>21</v>
      </c>
      <c r="C70" s="20">
        <v>8</v>
      </c>
      <c r="D70" s="21"/>
      <c r="E70" s="207"/>
      <c r="F70" s="4">
        <v>2</v>
      </c>
      <c r="G70" s="4">
        <v>2</v>
      </c>
      <c r="H70" s="64" t="s">
        <v>205</v>
      </c>
      <c r="I70" s="64" t="s">
        <v>190</v>
      </c>
      <c r="J70" s="14"/>
      <c r="K70" s="14"/>
      <c r="L70" s="14" t="s">
        <v>169</v>
      </c>
      <c r="M70" s="14"/>
      <c r="N70" s="64" t="s">
        <v>16</v>
      </c>
      <c r="O70" s="25"/>
      <c r="P70" s="40">
        <v>0.36</v>
      </c>
      <c r="Q70" s="40">
        <v>1</v>
      </c>
      <c r="R70" s="40">
        <f t="shared" si="0"/>
        <v>0.72</v>
      </c>
      <c r="S70" s="43">
        <v>0.54</v>
      </c>
      <c r="T70" s="42">
        <v>1</v>
      </c>
      <c r="U70" s="42">
        <f t="shared" si="1"/>
        <v>1.08</v>
      </c>
      <c r="V70" s="56">
        <v>18</v>
      </c>
      <c r="W70" s="55">
        <f t="shared" si="2"/>
        <v>36</v>
      </c>
    </row>
    <row r="71" spans="1:23" s="34" customFormat="1" ht="18" customHeight="1" x14ac:dyDescent="0.2">
      <c r="A71" s="12">
        <v>70</v>
      </c>
      <c r="B71" s="8" t="s">
        <v>219</v>
      </c>
      <c r="C71" s="20">
        <v>12</v>
      </c>
      <c r="D71" s="21"/>
      <c r="E71" s="207"/>
      <c r="F71" s="265">
        <v>5</v>
      </c>
      <c r="G71" s="4"/>
      <c r="H71" s="64" t="s">
        <v>205</v>
      </c>
      <c r="I71" s="64" t="s">
        <v>190</v>
      </c>
      <c r="J71" s="14"/>
      <c r="K71" s="14"/>
      <c r="L71" s="14" t="s">
        <v>169</v>
      </c>
      <c r="M71" s="14"/>
      <c r="N71" s="64" t="s">
        <v>221</v>
      </c>
      <c r="O71" s="25"/>
      <c r="P71" s="40">
        <v>4.8600000000000003</v>
      </c>
      <c r="Q71" s="40">
        <v>1</v>
      </c>
      <c r="R71" s="40">
        <f t="shared" si="0"/>
        <v>24.3</v>
      </c>
      <c r="S71" s="43"/>
      <c r="T71" s="42">
        <v>1</v>
      </c>
      <c r="U71" s="42">
        <f t="shared" si="1"/>
        <v>0</v>
      </c>
      <c r="V71" s="56"/>
      <c r="W71" s="55">
        <f t="shared" si="2"/>
        <v>0</v>
      </c>
    </row>
    <row r="72" spans="1:23" s="34" customFormat="1" ht="18" customHeight="1" x14ac:dyDescent="0.2">
      <c r="A72" s="12">
        <v>71</v>
      </c>
      <c r="B72" s="8" t="s">
        <v>219</v>
      </c>
      <c r="C72" s="20">
        <v>8</v>
      </c>
      <c r="D72" s="21"/>
      <c r="E72" s="207"/>
      <c r="F72" s="265">
        <v>6</v>
      </c>
      <c r="G72" s="4"/>
      <c r="H72" s="64" t="s">
        <v>205</v>
      </c>
      <c r="I72" s="64" t="s">
        <v>190</v>
      </c>
      <c r="J72" s="14"/>
      <c r="K72" s="14"/>
      <c r="L72" s="14" t="s">
        <v>169</v>
      </c>
      <c r="M72" s="14"/>
      <c r="N72" s="64" t="s">
        <v>221</v>
      </c>
      <c r="O72" s="25"/>
      <c r="P72" s="40">
        <v>3.13</v>
      </c>
      <c r="Q72" s="40">
        <v>1</v>
      </c>
      <c r="R72" s="40">
        <f t="shared" si="0"/>
        <v>18.78</v>
      </c>
      <c r="S72" s="43"/>
      <c r="T72" s="42">
        <v>1</v>
      </c>
      <c r="U72" s="42">
        <f t="shared" si="1"/>
        <v>0</v>
      </c>
      <c r="V72" s="56"/>
      <c r="W72" s="55">
        <f t="shared" si="2"/>
        <v>0</v>
      </c>
    </row>
    <row r="73" spans="1:23" s="34" customFormat="1" ht="18" customHeight="1" x14ac:dyDescent="0.2">
      <c r="A73" s="12">
        <v>72</v>
      </c>
      <c r="B73" s="15" t="s">
        <v>23</v>
      </c>
      <c r="C73" s="20">
        <v>12</v>
      </c>
      <c r="D73" s="21"/>
      <c r="E73" s="207"/>
      <c r="F73" s="4">
        <v>4</v>
      </c>
      <c r="G73" s="4">
        <v>4</v>
      </c>
      <c r="H73" s="64" t="s">
        <v>205</v>
      </c>
      <c r="I73" s="64" t="s">
        <v>190</v>
      </c>
      <c r="J73" s="14"/>
      <c r="K73" s="14"/>
      <c r="L73" s="14" t="s">
        <v>169</v>
      </c>
      <c r="M73" s="14"/>
      <c r="N73" s="267" t="s">
        <v>16</v>
      </c>
      <c r="O73" s="25"/>
      <c r="P73" s="40">
        <v>6</v>
      </c>
      <c r="Q73" s="40">
        <v>1</v>
      </c>
      <c r="R73" s="40">
        <f t="shared" si="0"/>
        <v>24</v>
      </c>
      <c r="S73" s="43">
        <v>6</v>
      </c>
      <c r="T73" s="42">
        <v>1</v>
      </c>
      <c r="U73" s="42">
        <f t="shared" si="1"/>
        <v>24</v>
      </c>
      <c r="V73" s="56">
        <v>240</v>
      </c>
      <c r="W73" s="55">
        <f t="shared" si="2"/>
        <v>960</v>
      </c>
    </row>
    <row r="74" spans="1:23" s="34" customFormat="1" ht="18" customHeight="1" x14ac:dyDescent="0.2">
      <c r="A74" s="12">
        <v>73</v>
      </c>
      <c r="B74" s="15" t="s">
        <v>24</v>
      </c>
      <c r="C74" s="20">
        <v>12</v>
      </c>
      <c r="D74" s="21"/>
      <c r="E74" s="207">
        <v>150</v>
      </c>
      <c r="F74" s="4">
        <v>1</v>
      </c>
      <c r="G74" s="4"/>
      <c r="H74" s="64" t="s">
        <v>205</v>
      </c>
      <c r="I74" s="64" t="s">
        <v>190</v>
      </c>
      <c r="J74" s="14"/>
      <c r="K74" s="14"/>
      <c r="L74" s="14" t="s">
        <v>169</v>
      </c>
      <c r="M74" s="14"/>
      <c r="N74" s="64" t="s">
        <v>168</v>
      </c>
      <c r="O74" s="25"/>
      <c r="P74" s="40"/>
      <c r="Q74" s="40">
        <v>1</v>
      </c>
      <c r="R74" s="40">
        <f t="shared" si="0"/>
        <v>0</v>
      </c>
      <c r="S74" s="43">
        <v>1.35</v>
      </c>
      <c r="T74" s="42">
        <v>1</v>
      </c>
      <c r="U74" s="42">
        <f t="shared" si="1"/>
        <v>1.35</v>
      </c>
      <c r="V74" s="56"/>
      <c r="W74" s="55">
        <f t="shared" si="2"/>
        <v>0</v>
      </c>
    </row>
    <row r="75" spans="1:23" s="34" customFormat="1" ht="18" customHeight="1" x14ac:dyDescent="0.2">
      <c r="A75" s="12">
        <v>74</v>
      </c>
      <c r="B75" s="15" t="s">
        <v>21</v>
      </c>
      <c r="C75" s="20">
        <v>12</v>
      </c>
      <c r="D75" s="21"/>
      <c r="E75" s="207"/>
      <c r="F75" s="4">
        <v>25.2</v>
      </c>
      <c r="G75" s="4">
        <v>25.2</v>
      </c>
      <c r="H75" s="64" t="s">
        <v>206</v>
      </c>
      <c r="I75" s="64" t="s">
        <v>190</v>
      </c>
      <c r="J75" s="14"/>
      <c r="K75" s="14"/>
      <c r="L75" s="14" t="s">
        <v>169</v>
      </c>
      <c r="M75" s="14"/>
      <c r="N75" s="64" t="s">
        <v>16</v>
      </c>
      <c r="O75" s="25"/>
      <c r="P75" s="40">
        <v>0.52</v>
      </c>
      <c r="Q75" s="40">
        <v>1</v>
      </c>
      <c r="R75" s="40">
        <f t="shared" ref="R75:R142" si="32">IF(N75="S/F",(P75*F75),IF(N75="S",(SUM(F75*P75*Q75)),0))</f>
        <v>13.103999999999999</v>
      </c>
      <c r="S75" s="43">
        <v>0.77</v>
      </c>
      <c r="T75" s="42">
        <v>1</v>
      </c>
      <c r="U75" s="42">
        <f t="shared" ref="U75:U142" si="33">IF(N75="S/F",(S75*F75),IF(N75="F",(SUM(S75*F75*T75)),0))</f>
        <v>19.404</v>
      </c>
      <c r="V75" s="56">
        <v>24</v>
      </c>
      <c r="W75" s="55">
        <f t="shared" ref="W75:W142" si="34">G75*V75</f>
        <v>604.79999999999995</v>
      </c>
    </row>
    <row r="76" spans="1:23" s="34" customFormat="1" ht="18" customHeight="1" x14ac:dyDescent="0.2">
      <c r="A76" s="12">
        <v>75</v>
      </c>
      <c r="B76" s="8" t="s">
        <v>219</v>
      </c>
      <c r="C76" s="20">
        <v>12</v>
      </c>
      <c r="D76" s="21"/>
      <c r="E76" s="207"/>
      <c r="F76" s="265">
        <v>6</v>
      </c>
      <c r="G76" s="4"/>
      <c r="H76" s="64" t="s">
        <v>206</v>
      </c>
      <c r="I76" s="64" t="s">
        <v>190</v>
      </c>
      <c r="J76" s="14"/>
      <c r="K76" s="14"/>
      <c r="L76" s="14" t="s">
        <v>169</v>
      </c>
      <c r="M76" s="14"/>
      <c r="N76" s="64" t="s">
        <v>221</v>
      </c>
      <c r="O76" s="25"/>
      <c r="P76" s="40">
        <v>4.8600000000000003</v>
      </c>
      <c r="Q76" s="40">
        <v>1</v>
      </c>
      <c r="R76" s="40">
        <f t="shared" si="32"/>
        <v>29.160000000000004</v>
      </c>
      <c r="S76" s="43"/>
      <c r="T76" s="42">
        <v>1</v>
      </c>
      <c r="U76" s="42">
        <f t="shared" si="33"/>
        <v>0</v>
      </c>
      <c r="V76" s="56"/>
      <c r="W76" s="55">
        <f t="shared" si="34"/>
        <v>0</v>
      </c>
    </row>
    <row r="77" spans="1:23" s="34" customFormat="1" ht="18" customHeight="1" x14ac:dyDescent="0.2">
      <c r="A77" s="12">
        <v>76</v>
      </c>
      <c r="B77" s="8" t="s">
        <v>219</v>
      </c>
      <c r="C77" s="20">
        <v>1</v>
      </c>
      <c r="D77" s="21"/>
      <c r="E77" s="207"/>
      <c r="F77" s="4">
        <v>2</v>
      </c>
      <c r="G77" s="4"/>
      <c r="H77" s="64" t="s">
        <v>206</v>
      </c>
      <c r="I77" s="64" t="s">
        <v>190</v>
      </c>
      <c r="J77" s="14"/>
      <c r="K77" s="14"/>
      <c r="L77" s="14" t="s">
        <v>169</v>
      </c>
      <c r="M77" s="14"/>
      <c r="N77" s="64" t="s">
        <v>221</v>
      </c>
      <c r="O77" s="25"/>
      <c r="P77" s="40">
        <v>0.6</v>
      </c>
      <c r="Q77" s="40">
        <v>1</v>
      </c>
      <c r="R77" s="40">
        <f t="shared" si="32"/>
        <v>1.2</v>
      </c>
      <c r="S77" s="43"/>
      <c r="T77" s="42">
        <v>1</v>
      </c>
      <c r="U77" s="42">
        <f t="shared" si="33"/>
        <v>0</v>
      </c>
      <c r="V77" s="56"/>
      <c r="W77" s="55">
        <f t="shared" si="34"/>
        <v>0</v>
      </c>
    </row>
    <row r="78" spans="1:23" s="34" customFormat="1" ht="18" customHeight="1" x14ac:dyDescent="0.2">
      <c r="A78" s="12">
        <v>77</v>
      </c>
      <c r="B78" s="8" t="s">
        <v>220</v>
      </c>
      <c r="C78" s="20">
        <v>12</v>
      </c>
      <c r="D78" s="21"/>
      <c r="E78" s="207"/>
      <c r="F78" s="4">
        <v>2</v>
      </c>
      <c r="G78" s="4"/>
      <c r="H78" s="64" t="s">
        <v>206</v>
      </c>
      <c r="I78" s="64" t="s">
        <v>190</v>
      </c>
      <c r="J78" s="14"/>
      <c r="K78" s="14"/>
      <c r="L78" s="14" t="s">
        <v>169</v>
      </c>
      <c r="M78" s="14"/>
      <c r="N78" s="64" t="s">
        <v>168</v>
      </c>
      <c r="O78" s="25"/>
      <c r="P78" s="40"/>
      <c r="Q78" s="40">
        <v>1</v>
      </c>
      <c r="R78" s="40">
        <f t="shared" ref="R78" si="35">IF(N78="S/F",(P78*F78),IF(N78="S",(SUM(F78*P78*Q78)),0))</f>
        <v>0</v>
      </c>
      <c r="S78" s="43">
        <v>7.29</v>
      </c>
      <c r="T78" s="42">
        <v>1</v>
      </c>
      <c r="U78" s="42">
        <f t="shared" ref="U78" si="36">IF(N78="S/F",(S78*F78),IF(N78="F",(SUM(S78*F78*T78)),0))</f>
        <v>14.58</v>
      </c>
      <c r="V78" s="56"/>
      <c r="W78" s="55">
        <f t="shared" ref="W78" si="37">G78*V78</f>
        <v>0</v>
      </c>
    </row>
    <row r="79" spans="1:23" s="34" customFormat="1" ht="18" customHeight="1" x14ac:dyDescent="0.2">
      <c r="A79" s="12">
        <v>78</v>
      </c>
      <c r="B79" s="15" t="s">
        <v>23</v>
      </c>
      <c r="C79" s="20">
        <v>12</v>
      </c>
      <c r="D79" s="21"/>
      <c r="E79" s="207"/>
      <c r="F79" s="4">
        <v>1</v>
      </c>
      <c r="G79" s="4">
        <v>1</v>
      </c>
      <c r="H79" s="64" t="s">
        <v>206</v>
      </c>
      <c r="I79" s="64" t="s">
        <v>190</v>
      </c>
      <c r="J79" s="14"/>
      <c r="K79" s="14"/>
      <c r="L79" s="14" t="s">
        <v>169</v>
      </c>
      <c r="M79" s="14"/>
      <c r="N79" s="267" t="s">
        <v>16</v>
      </c>
      <c r="O79" s="25"/>
      <c r="P79" s="40">
        <v>6</v>
      </c>
      <c r="Q79" s="40">
        <v>1</v>
      </c>
      <c r="R79" s="40">
        <f t="shared" si="32"/>
        <v>6</v>
      </c>
      <c r="S79" s="43">
        <v>6</v>
      </c>
      <c r="T79" s="42">
        <v>1</v>
      </c>
      <c r="U79" s="42">
        <f t="shared" si="33"/>
        <v>6</v>
      </c>
      <c r="V79" s="56">
        <v>240</v>
      </c>
      <c r="W79" s="55">
        <f t="shared" si="34"/>
        <v>240</v>
      </c>
    </row>
    <row r="80" spans="1:23" s="34" customFormat="1" ht="18" customHeight="1" x14ac:dyDescent="0.2">
      <c r="A80" s="12">
        <v>79</v>
      </c>
      <c r="B80" s="15" t="s">
        <v>21</v>
      </c>
      <c r="C80" s="20">
        <v>12</v>
      </c>
      <c r="D80" s="21"/>
      <c r="E80" s="207"/>
      <c r="F80" s="4">
        <v>185.5</v>
      </c>
      <c r="G80" s="4">
        <v>185.5</v>
      </c>
      <c r="H80" s="64" t="s">
        <v>207</v>
      </c>
      <c r="I80" s="64" t="s">
        <v>190</v>
      </c>
      <c r="J80" s="14"/>
      <c r="K80" s="14"/>
      <c r="L80" s="14" t="s">
        <v>169</v>
      </c>
      <c r="M80" s="14"/>
      <c r="N80" s="64" t="s">
        <v>16</v>
      </c>
      <c r="O80" s="25"/>
      <c r="P80" s="40">
        <v>0.52</v>
      </c>
      <c r="Q80" s="40">
        <v>1</v>
      </c>
      <c r="R80" s="40">
        <f t="shared" si="32"/>
        <v>96.460000000000008</v>
      </c>
      <c r="S80" s="43">
        <v>0.77</v>
      </c>
      <c r="T80" s="42">
        <v>1</v>
      </c>
      <c r="U80" s="42">
        <f t="shared" si="33"/>
        <v>142.83500000000001</v>
      </c>
      <c r="V80" s="56">
        <v>24</v>
      </c>
      <c r="W80" s="55">
        <f t="shared" si="34"/>
        <v>4452</v>
      </c>
    </row>
    <row r="81" spans="1:23" s="34" customFormat="1" ht="18" customHeight="1" x14ac:dyDescent="0.2">
      <c r="A81" s="12">
        <v>80</v>
      </c>
      <c r="B81" s="266" t="s">
        <v>220</v>
      </c>
      <c r="C81" s="20">
        <v>12</v>
      </c>
      <c r="D81" s="21"/>
      <c r="E81" s="207"/>
      <c r="F81" s="4">
        <v>4</v>
      </c>
      <c r="G81" s="4"/>
      <c r="H81" s="64" t="s">
        <v>207</v>
      </c>
      <c r="I81" s="64" t="s">
        <v>190</v>
      </c>
      <c r="J81" s="14"/>
      <c r="K81" s="14"/>
      <c r="L81" s="14" t="s">
        <v>169</v>
      </c>
      <c r="M81" s="14"/>
      <c r="N81" s="64" t="s">
        <v>168</v>
      </c>
      <c r="O81" s="25"/>
      <c r="P81" s="40"/>
      <c r="Q81" s="40">
        <v>1</v>
      </c>
      <c r="R81" s="40">
        <f t="shared" si="32"/>
        <v>0</v>
      </c>
      <c r="S81" s="43">
        <v>7.29</v>
      </c>
      <c r="T81" s="42">
        <v>1</v>
      </c>
      <c r="U81" s="42">
        <f t="shared" si="33"/>
        <v>29.16</v>
      </c>
      <c r="V81" s="56"/>
      <c r="W81" s="55">
        <f t="shared" si="34"/>
        <v>0</v>
      </c>
    </row>
    <row r="82" spans="1:23" s="34" customFormat="1" ht="18" customHeight="1" x14ac:dyDescent="0.2">
      <c r="A82" s="12">
        <v>81</v>
      </c>
      <c r="B82" s="15" t="s">
        <v>23</v>
      </c>
      <c r="C82" s="20">
        <v>12</v>
      </c>
      <c r="D82" s="21"/>
      <c r="E82" s="207"/>
      <c r="F82" s="4">
        <v>9</v>
      </c>
      <c r="G82" s="4">
        <v>9</v>
      </c>
      <c r="H82" s="64" t="s">
        <v>207</v>
      </c>
      <c r="I82" s="64" t="s">
        <v>190</v>
      </c>
      <c r="J82" s="14"/>
      <c r="K82" s="14"/>
      <c r="L82" s="14" t="s">
        <v>169</v>
      </c>
      <c r="M82" s="14"/>
      <c r="N82" s="267" t="s">
        <v>16</v>
      </c>
      <c r="O82" s="25"/>
      <c r="P82" s="40">
        <v>6</v>
      </c>
      <c r="Q82" s="40">
        <v>1</v>
      </c>
      <c r="R82" s="40">
        <f t="shared" si="32"/>
        <v>54</v>
      </c>
      <c r="S82" s="43">
        <v>6</v>
      </c>
      <c r="T82" s="42">
        <v>1</v>
      </c>
      <c r="U82" s="42">
        <f t="shared" si="33"/>
        <v>54</v>
      </c>
      <c r="V82" s="56">
        <v>240</v>
      </c>
      <c r="W82" s="55">
        <f t="shared" si="34"/>
        <v>2160</v>
      </c>
    </row>
    <row r="83" spans="1:23" s="34" customFormat="1" ht="18" customHeight="1" x14ac:dyDescent="0.2">
      <c r="A83" s="12">
        <v>82</v>
      </c>
      <c r="B83" s="15" t="s">
        <v>21</v>
      </c>
      <c r="C83" s="20">
        <v>12</v>
      </c>
      <c r="D83" s="21"/>
      <c r="E83" s="207"/>
      <c r="F83" s="4">
        <v>102.5</v>
      </c>
      <c r="G83" s="4">
        <v>102.5</v>
      </c>
      <c r="H83" s="64" t="s">
        <v>208</v>
      </c>
      <c r="I83" s="64" t="s">
        <v>190</v>
      </c>
      <c r="J83" s="14"/>
      <c r="K83" s="14"/>
      <c r="L83" s="14" t="s">
        <v>169</v>
      </c>
      <c r="M83" s="14"/>
      <c r="N83" s="64" t="s">
        <v>16</v>
      </c>
      <c r="O83" s="25"/>
      <c r="P83" s="40">
        <v>0.52</v>
      </c>
      <c r="Q83" s="40">
        <v>1</v>
      </c>
      <c r="R83" s="40">
        <f t="shared" si="32"/>
        <v>53.300000000000004</v>
      </c>
      <c r="S83" s="43">
        <v>0.77</v>
      </c>
      <c r="T83" s="42">
        <v>1</v>
      </c>
      <c r="U83" s="42">
        <f t="shared" si="33"/>
        <v>78.924999999999997</v>
      </c>
      <c r="V83" s="56">
        <v>24</v>
      </c>
      <c r="W83" s="55">
        <f t="shared" si="34"/>
        <v>2460</v>
      </c>
    </row>
    <row r="84" spans="1:23" s="34" customFormat="1" ht="18" customHeight="1" x14ac:dyDescent="0.2">
      <c r="A84" s="12">
        <v>83</v>
      </c>
      <c r="B84" s="8" t="s">
        <v>219</v>
      </c>
      <c r="C84" s="20">
        <v>12</v>
      </c>
      <c r="D84" s="21"/>
      <c r="E84" s="207"/>
      <c r="F84" s="265">
        <v>6</v>
      </c>
      <c r="G84" s="4"/>
      <c r="H84" s="64" t="s">
        <v>208</v>
      </c>
      <c r="I84" s="64" t="s">
        <v>190</v>
      </c>
      <c r="J84" s="14"/>
      <c r="K84" s="14"/>
      <c r="L84" s="14" t="s">
        <v>169</v>
      </c>
      <c r="M84" s="14"/>
      <c r="N84" s="64" t="s">
        <v>221</v>
      </c>
      <c r="O84" s="25"/>
      <c r="P84" s="40">
        <v>4.8600000000000003</v>
      </c>
      <c r="Q84" s="40">
        <v>1</v>
      </c>
      <c r="R84" s="40">
        <f t="shared" si="32"/>
        <v>29.160000000000004</v>
      </c>
      <c r="S84" s="43"/>
      <c r="T84" s="42">
        <v>1</v>
      </c>
      <c r="U84" s="42">
        <f t="shared" si="33"/>
        <v>0</v>
      </c>
      <c r="V84" s="56"/>
      <c r="W84" s="55">
        <f t="shared" si="34"/>
        <v>0</v>
      </c>
    </row>
    <row r="85" spans="1:23" s="34" customFormat="1" ht="18" customHeight="1" x14ac:dyDescent="0.2">
      <c r="A85" s="12">
        <v>84</v>
      </c>
      <c r="B85" s="266" t="s">
        <v>220</v>
      </c>
      <c r="C85" s="20">
        <v>12</v>
      </c>
      <c r="D85" s="21"/>
      <c r="E85" s="207"/>
      <c r="F85" s="4">
        <v>4</v>
      </c>
      <c r="G85" s="4"/>
      <c r="H85" s="64" t="s">
        <v>208</v>
      </c>
      <c r="I85" s="64" t="s">
        <v>190</v>
      </c>
      <c r="J85" s="14"/>
      <c r="K85" s="14"/>
      <c r="L85" s="14" t="s">
        <v>169</v>
      </c>
      <c r="M85" s="14"/>
      <c r="N85" s="64" t="s">
        <v>168</v>
      </c>
      <c r="O85" s="25"/>
      <c r="P85" s="40"/>
      <c r="Q85" s="40">
        <v>1</v>
      </c>
      <c r="R85" s="40">
        <f t="shared" ref="R85" si="38">IF(N85="S/F",(P85*F85),IF(N85="S",(SUM(F85*P85*Q85)),0))</f>
        <v>0</v>
      </c>
      <c r="S85" s="43">
        <v>7.29</v>
      </c>
      <c r="T85" s="42">
        <v>1</v>
      </c>
      <c r="U85" s="42">
        <f t="shared" ref="U85" si="39">IF(N85="S/F",(S85*F85),IF(N85="F",(SUM(S85*F85*T85)),0))</f>
        <v>29.16</v>
      </c>
      <c r="V85" s="56"/>
      <c r="W85" s="55">
        <f t="shared" ref="W85" si="40">G85*V85</f>
        <v>0</v>
      </c>
    </row>
    <row r="86" spans="1:23" s="34" customFormat="1" ht="18" customHeight="1" x14ac:dyDescent="0.2">
      <c r="A86" s="12">
        <v>85</v>
      </c>
      <c r="B86" s="15" t="s">
        <v>23</v>
      </c>
      <c r="C86" s="20">
        <v>12</v>
      </c>
      <c r="D86" s="21"/>
      <c r="E86" s="207"/>
      <c r="F86" s="4">
        <v>5</v>
      </c>
      <c r="G86" s="4">
        <v>5</v>
      </c>
      <c r="H86" s="64" t="s">
        <v>208</v>
      </c>
      <c r="I86" s="64" t="s">
        <v>190</v>
      </c>
      <c r="J86" s="14"/>
      <c r="K86" s="14"/>
      <c r="L86" s="14" t="s">
        <v>169</v>
      </c>
      <c r="M86" s="14"/>
      <c r="N86" s="267" t="s">
        <v>16</v>
      </c>
      <c r="O86" s="25"/>
      <c r="P86" s="40">
        <v>6</v>
      </c>
      <c r="Q86" s="40">
        <v>1</v>
      </c>
      <c r="R86" s="40">
        <f t="shared" si="32"/>
        <v>30</v>
      </c>
      <c r="S86" s="43">
        <v>6</v>
      </c>
      <c r="T86" s="42">
        <v>1</v>
      </c>
      <c r="U86" s="42">
        <f t="shared" si="33"/>
        <v>30</v>
      </c>
      <c r="V86" s="56">
        <v>240</v>
      </c>
      <c r="W86" s="55">
        <f t="shared" si="34"/>
        <v>1200</v>
      </c>
    </row>
    <row r="87" spans="1:23" s="34" customFormat="1" ht="18" customHeight="1" x14ac:dyDescent="0.2">
      <c r="A87" s="12">
        <v>86</v>
      </c>
      <c r="B87" s="15" t="s">
        <v>21</v>
      </c>
      <c r="C87" s="20">
        <v>12</v>
      </c>
      <c r="D87" s="21"/>
      <c r="E87" s="207"/>
      <c r="F87" s="4">
        <v>33.5</v>
      </c>
      <c r="G87" s="4">
        <v>33.5</v>
      </c>
      <c r="H87" s="64" t="s">
        <v>209</v>
      </c>
      <c r="I87" s="64" t="s">
        <v>190</v>
      </c>
      <c r="J87" s="14"/>
      <c r="K87" s="14"/>
      <c r="L87" s="14" t="s">
        <v>169</v>
      </c>
      <c r="M87" s="14"/>
      <c r="N87" s="64" t="s">
        <v>16</v>
      </c>
      <c r="O87" s="25"/>
      <c r="P87" s="40">
        <v>0.52</v>
      </c>
      <c r="Q87" s="40">
        <v>1</v>
      </c>
      <c r="R87" s="40">
        <f t="shared" si="32"/>
        <v>17.420000000000002</v>
      </c>
      <c r="S87" s="43">
        <v>0.77</v>
      </c>
      <c r="T87" s="42">
        <v>1</v>
      </c>
      <c r="U87" s="42">
        <f t="shared" si="33"/>
        <v>25.795000000000002</v>
      </c>
      <c r="V87" s="56">
        <v>24</v>
      </c>
      <c r="W87" s="55">
        <f t="shared" si="34"/>
        <v>804</v>
      </c>
    </row>
    <row r="88" spans="1:23" s="34" customFormat="1" ht="18" customHeight="1" x14ac:dyDescent="0.2">
      <c r="A88" s="12">
        <v>87</v>
      </c>
      <c r="B88" s="15" t="s">
        <v>21</v>
      </c>
      <c r="C88" s="20">
        <v>2</v>
      </c>
      <c r="D88" s="21"/>
      <c r="E88" s="207"/>
      <c r="F88" s="4">
        <v>0.5</v>
      </c>
      <c r="G88" s="4">
        <v>0.5</v>
      </c>
      <c r="H88" s="64" t="s">
        <v>209</v>
      </c>
      <c r="I88" s="64" t="s">
        <v>190</v>
      </c>
      <c r="J88" s="14"/>
      <c r="K88" s="14"/>
      <c r="L88" s="14" t="s">
        <v>169</v>
      </c>
      <c r="M88" s="14"/>
      <c r="N88" s="64" t="s">
        <v>16</v>
      </c>
      <c r="O88" s="25"/>
      <c r="P88" s="40">
        <v>0.11</v>
      </c>
      <c r="Q88" s="40">
        <v>1</v>
      </c>
      <c r="R88" s="40">
        <f t="shared" si="32"/>
        <v>5.5E-2</v>
      </c>
      <c r="S88" s="43">
        <v>0.16</v>
      </c>
      <c r="T88" s="42">
        <v>1</v>
      </c>
      <c r="U88" s="42">
        <f t="shared" si="33"/>
        <v>0.08</v>
      </c>
      <c r="V88" s="56">
        <v>9.5</v>
      </c>
      <c r="W88" s="55">
        <f t="shared" si="34"/>
        <v>4.75</v>
      </c>
    </row>
    <row r="89" spans="1:23" s="34" customFormat="1" ht="18" customHeight="1" x14ac:dyDescent="0.2">
      <c r="A89" s="12">
        <v>88</v>
      </c>
      <c r="B89" s="8" t="s">
        <v>219</v>
      </c>
      <c r="C89" s="20">
        <v>12</v>
      </c>
      <c r="D89" s="21"/>
      <c r="E89" s="207"/>
      <c r="F89" s="265">
        <v>6</v>
      </c>
      <c r="G89" s="4"/>
      <c r="H89" s="64" t="s">
        <v>209</v>
      </c>
      <c r="I89" s="64" t="s">
        <v>190</v>
      </c>
      <c r="J89" s="14"/>
      <c r="K89" s="14"/>
      <c r="L89" s="14" t="s">
        <v>169</v>
      </c>
      <c r="M89" s="14"/>
      <c r="N89" s="64" t="s">
        <v>221</v>
      </c>
      <c r="O89" s="25"/>
      <c r="P89" s="40">
        <v>4.8600000000000003</v>
      </c>
      <c r="Q89" s="40">
        <v>1</v>
      </c>
      <c r="R89" s="40">
        <f t="shared" si="32"/>
        <v>29.160000000000004</v>
      </c>
      <c r="S89" s="43"/>
      <c r="T89" s="42">
        <v>1</v>
      </c>
      <c r="U89" s="42">
        <f t="shared" si="33"/>
        <v>0</v>
      </c>
      <c r="V89" s="56"/>
      <c r="W89" s="55">
        <f t="shared" si="34"/>
        <v>0</v>
      </c>
    </row>
    <row r="90" spans="1:23" s="34" customFormat="1" ht="18" customHeight="1" x14ac:dyDescent="0.2">
      <c r="A90" s="12">
        <v>89</v>
      </c>
      <c r="B90" s="8" t="s">
        <v>219</v>
      </c>
      <c r="C90" s="20">
        <v>2</v>
      </c>
      <c r="D90" s="21"/>
      <c r="E90" s="207"/>
      <c r="F90" s="4">
        <v>6</v>
      </c>
      <c r="G90" s="4"/>
      <c r="H90" s="64" t="s">
        <v>209</v>
      </c>
      <c r="I90" s="64" t="s">
        <v>190</v>
      </c>
      <c r="J90" s="14"/>
      <c r="K90" s="14"/>
      <c r="L90" s="14" t="s">
        <v>169</v>
      </c>
      <c r="M90" s="14"/>
      <c r="N90" s="64" t="s">
        <v>221</v>
      </c>
      <c r="O90" s="25"/>
      <c r="P90" s="40">
        <v>1.2</v>
      </c>
      <c r="Q90" s="40">
        <v>1</v>
      </c>
      <c r="R90" s="40">
        <f t="shared" si="32"/>
        <v>7.1999999999999993</v>
      </c>
      <c r="S90" s="43"/>
      <c r="T90" s="42">
        <v>1</v>
      </c>
      <c r="U90" s="42">
        <f t="shared" si="33"/>
        <v>0</v>
      </c>
      <c r="V90" s="56"/>
      <c r="W90" s="55">
        <f t="shared" si="34"/>
        <v>0</v>
      </c>
    </row>
    <row r="91" spans="1:23" s="34" customFormat="1" ht="18" customHeight="1" x14ac:dyDescent="0.2">
      <c r="A91" s="12">
        <v>90</v>
      </c>
      <c r="B91" s="15" t="s">
        <v>24</v>
      </c>
      <c r="C91" s="20">
        <v>2</v>
      </c>
      <c r="D91" s="21"/>
      <c r="E91" s="207">
        <v>150</v>
      </c>
      <c r="F91" s="4">
        <v>4</v>
      </c>
      <c r="G91" s="4"/>
      <c r="H91" s="64" t="s">
        <v>209</v>
      </c>
      <c r="I91" s="64" t="s">
        <v>190</v>
      </c>
      <c r="J91" s="14"/>
      <c r="K91" s="14"/>
      <c r="L91" s="14" t="s">
        <v>169</v>
      </c>
      <c r="M91" s="14"/>
      <c r="N91" s="14" t="s">
        <v>168</v>
      </c>
      <c r="O91" s="25"/>
      <c r="P91" s="40"/>
      <c r="Q91" s="40">
        <v>1</v>
      </c>
      <c r="R91" s="40">
        <f t="shared" si="32"/>
        <v>0</v>
      </c>
      <c r="S91" s="43">
        <v>0.39</v>
      </c>
      <c r="T91" s="42">
        <v>1</v>
      </c>
      <c r="U91" s="42">
        <f t="shared" si="33"/>
        <v>1.56</v>
      </c>
      <c r="V91" s="56"/>
      <c r="W91" s="55">
        <f t="shared" si="34"/>
        <v>0</v>
      </c>
    </row>
    <row r="92" spans="1:23" s="34" customFormat="1" ht="18" customHeight="1" x14ac:dyDescent="0.2">
      <c r="A92" s="12">
        <v>91</v>
      </c>
      <c r="B92" s="15" t="s">
        <v>24</v>
      </c>
      <c r="C92" s="20">
        <v>12</v>
      </c>
      <c r="D92" s="21"/>
      <c r="E92" s="207">
        <v>150</v>
      </c>
      <c r="F92" s="4">
        <v>2</v>
      </c>
      <c r="G92" s="4"/>
      <c r="H92" s="64" t="s">
        <v>209</v>
      </c>
      <c r="I92" s="64" t="s">
        <v>190</v>
      </c>
      <c r="J92" s="14"/>
      <c r="K92" s="14"/>
      <c r="L92" s="14" t="s">
        <v>169</v>
      </c>
      <c r="M92" s="14"/>
      <c r="N92" s="14" t="s">
        <v>168</v>
      </c>
      <c r="O92" s="25"/>
      <c r="P92" s="40"/>
      <c r="Q92" s="40">
        <v>1</v>
      </c>
      <c r="R92" s="40">
        <f t="shared" si="32"/>
        <v>0</v>
      </c>
      <c r="S92" s="43">
        <v>1.35</v>
      </c>
      <c r="T92" s="42">
        <v>1</v>
      </c>
      <c r="U92" s="42">
        <f t="shared" si="33"/>
        <v>2.7</v>
      </c>
      <c r="V92" s="56"/>
      <c r="W92" s="55">
        <f t="shared" si="34"/>
        <v>0</v>
      </c>
    </row>
    <row r="93" spans="1:23" s="34" customFormat="1" ht="18" customHeight="1" x14ac:dyDescent="0.2">
      <c r="A93" s="12">
        <v>92</v>
      </c>
      <c r="B93" s="15" t="s">
        <v>21</v>
      </c>
      <c r="C93" s="20">
        <v>12</v>
      </c>
      <c r="D93" s="21"/>
      <c r="E93" s="207"/>
      <c r="F93" s="4">
        <v>34.5</v>
      </c>
      <c r="G93" s="4">
        <v>34.5</v>
      </c>
      <c r="H93" s="64" t="s">
        <v>210</v>
      </c>
      <c r="I93" s="64" t="s">
        <v>190</v>
      </c>
      <c r="J93" s="14"/>
      <c r="K93" s="14"/>
      <c r="L93" s="14" t="s">
        <v>169</v>
      </c>
      <c r="M93" s="14"/>
      <c r="N93" s="64" t="s">
        <v>16</v>
      </c>
      <c r="O93" s="25"/>
      <c r="P93" s="40">
        <v>0.52</v>
      </c>
      <c r="Q93" s="40">
        <v>1</v>
      </c>
      <c r="R93" s="40">
        <f t="shared" si="32"/>
        <v>17.940000000000001</v>
      </c>
      <c r="S93" s="43">
        <v>0.77</v>
      </c>
      <c r="T93" s="42">
        <v>1</v>
      </c>
      <c r="U93" s="42">
        <f t="shared" si="33"/>
        <v>26.565000000000001</v>
      </c>
      <c r="V93" s="56">
        <v>24</v>
      </c>
      <c r="W93" s="55">
        <f t="shared" si="34"/>
        <v>828</v>
      </c>
    </row>
    <row r="94" spans="1:23" s="34" customFormat="1" ht="18" customHeight="1" x14ac:dyDescent="0.2">
      <c r="A94" s="12">
        <v>93</v>
      </c>
      <c r="B94" s="8" t="s">
        <v>219</v>
      </c>
      <c r="C94" s="20">
        <v>12</v>
      </c>
      <c r="D94" s="21"/>
      <c r="E94" s="207"/>
      <c r="F94" s="265">
        <v>9</v>
      </c>
      <c r="G94" s="4"/>
      <c r="H94" s="64" t="s">
        <v>210</v>
      </c>
      <c r="I94" s="64" t="s">
        <v>190</v>
      </c>
      <c r="J94" s="14"/>
      <c r="K94" s="14"/>
      <c r="L94" s="14" t="s">
        <v>169</v>
      </c>
      <c r="M94" s="14"/>
      <c r="N94" s="64" t="s">
        <v>221</v>
      </c>
      <c r="O94" s="25"/>
      <c r="P94" s="40">
        <v>4.8600000000000003</v>
      </c>
      <c r="Q94" s="40">
        <v>1</v>
      </c>
      <c r="R94" s="40">
        <f t="shared" si="32"/>
        <v>43.74</v>
      </c>
      <c r="S94" s="43"/>
      <c r="T94" s="42">
        <v>1</v>
      </c>
      <c r="U94" s="42">
        <f t="shared" si="33"/>
        <v>0</v>
      </c>
      <c r="V94" s="56"/>
      <c r="W94" s="55">
        <f t="shared" si="34"/>
        <v>0</v>
      </c>
    </row>
    <row r="95" spans="1:23" s="34" customFormat="1" ht="18" customHeight="1" x14ac:dyDescent="0.2">
      <c r="A95" s="12">
        <v>94</v>
      </c>
      <c r="B95" s="8" t="s">
        <v>219</v>
      </c>
      <c r="C95" s="20">
        <v>8</v>
      </c>
      <c r="D95" s="21"/>
      <c r="E95" s="207"/>
      <c r="F95" s="4">
        <v>2</v>
      </c>
      <c r="G95" s="4"/>
      <c r="H95" s="64" t="s">
        <v>210</v>
      </c>
      <c r="I95" s="64" t="s">
        <v>190</v>
      </c>
      <c r="J95" s="14"/>
      <c r="K95" s="14"/>
      <c r="L95" s="14" t="s">
        <v>169</v>
      </c>
      <c r="M95" s="14"/>
      <c r="N95" s="64" t="s">
        <v>221</v>
      </c>
      <c r="O95" s="25"/>
      <c r="P95" s="40">
        <v>3.13</v>
      </c>
      <c r="Q95" s="40">
        <v>1</v>
      </c>
      <c r="R95" s="40">
        <f t="shared" si="32"/>
        <v>6.26</v>
      </c>
      <c r="S95" s="43"/>
      <c r="T95" s="42">
        <v>1</v>
      </c>
      <c r="U95" s="42">
        <f t="shared" si="33"/>
        <v>0</v>
      </c>
      <c r="V95" s="56"/>
      <c r="W95" s="55">
        <f t="shared" si="34"/>
        <v>0</v>
      </c>
    </row>
    <row r="96" spans="1:23" s="34" customFormat="1" ht="18" customHeight="1" x14ac:dyDescent="0.2">
      <c r="A96" s="12">
        <v>95</v>
      </c>
      <c r="B96" s="8" t="s">
        <v>219</v>
      </c>
      <c r="C96" s="20">
        <v>1</v>
      </c>
      <c r="D96" s="21"/>
      <c r="E96" s="207"/>
      <c r="F96" s="4">
        <v>2</v>
      </c>
      <c r="G96" s="4"/>
      <c r="H96" s="64" t="s">
        <v>210</v>
      </c>
      <c r="I96" s="64" t="s">
        <v>190</v>
      </c>
      <c r="J96" s="14"/>
      <c r="K96" s="14"/>
      <c r="L96" s="14" t="s">
        <v>169</v>
      </c>
      <c r="M96" s="14"/>
      <c r="N96" s="64" t="s">
        <v>221</v>
      </c>
      <c r="O96" s="25"/>
      <c r="P96" s="40">
        <v>0.6</v>
      </c>
      <c r="Q96" s="40">
        <v>1</v>
      </c>
      <c r="R96" s="40">
        <f t="shared" si="32"/>
        <v>1.2</v>
      </c>
      <c r="S96" s="43"/>
      <c r="T96" s="42">
        <v>1</v>
      </c>
      <c r="U96" s="42">
        <f t="shared" si="33"/>
        <v>0</v>
      </c>
      <c r="V96" s="56"/>
      <c r="W96" s="55">
        <f t="shared" si="34"/>
        <v>0</v>
      </c>
    </row>
    <row r="97" spans="1:23" s="34" customFormat="1" ht="18" customHeight="1" x14ac:dyDescent="0.2">
      <c r="A97" s="12">
        <v>96</v>
      </c>
      <c r="B97" s="266" t="s">
        <v>220</v>
      </c>
      <c r="C97" s="20">
        <v>12</v>
      </c>
      <c r="D97" s="21"/>
      <c r="E97" s="207"/>
      <c r="F97" s="4">
        <v>2</v>
      </c>
      <c r="G97" s="4"/>
      <c r="H97" s="64" t="s">
        <v>210</v>
      </c>
      <c r="I97" s="64" t="s">
        <v>190</v>
      </c>
      <c r="J97" s="14"/>
      <c r="K97" s="14"/>
      <c r="L97" s="14" t="s">
        <v>169</v>
      </c>
      <c r="M97" s="14"/>
      <c r="N97" s="64" t="s">
        <v>168</v>
      </c>
      <c r="O97" s="25"/>
      <c r="P97" s="40"/>
      <c r="Q97" s="40">
        <v>1</v>
      </c>
      <c r="R97" s="40">
        <f t="shared" ref="R97" si="41">IF(N97="S/F",(P97*F97),IF(N97="S",(SUM(F97*P97*Q97)),0))</f>
        <v>0</v>
      </c>
      <c r="S97" s="43">
        <v>7.29</v>
      </c>
      <c r="T97" s="42">
        <v>1</v>
      </c>
      <c r="U97" s="42">
        <f t="shared" ref="U97" si="42">IF(N97="S/F",(S97*F97),IF(N97="F",(SUM(S97*F97*T97)),0))</f>
        <v>14.58</v>
      </c>
      <c r="V97" s="56"/>
      <c r="W97" s="55">
        <f t="shared" ref="W97" si="43">G97*V97</f>
        <v>0</v>
      </c>
    </row>
    <row r="98" spans="1:23" s="34" customFormat="1" ht="18" customHeight="1" x14ac:dyDescent="0.2">
      <c r="A98" s="12">
        <v>97</v>
      </c>
      <c r="B98" s="15" t="s">
        <v>23</v>
      </c>
      <c r="C98" s="20">
        <v>12</v>
      </c>
      <c r="D98" s="21"/>
      <c r="E98" s="207"/>
      <c r="F98" s="4">
        <v>3</v>
      </c>
      <c r="G98" s="4">
        <v>3</v>
      </c>
      <c r="H98" s="64" t="s">
        <v>210</v>
      </c>
      <c r="I98" s="64" t="s">
        <v>190</v>
      </c>
      <c r="J98" s="14"/>
      <c r="K98" s="14"/>
      <c r="L98" s="14" t="s">
        <v>169</v>
      </c>
      <c r="M98" s="14"/>
      <c r="N98" s="267" t="s">
        <v>16</v>
      </c>
      <c r="O98" s="25"/>
      <c r="P98" s="40">
        <v>6</v>
      </c>
      <c r="Q98" s="40">
        <v>1</v>
      </c>
      <c r="R98" s="40">
        <f t="shared" si="32"/>
        <v>18</v>
      </c>
      <c r="S98" s="43">
        <v>6</v>
      </c>
      <c r="T98" s="42">
        <v>1</v>
      </c>
      <c r="U98" s="42">
        <f t="shared" si="33"/>
        <v>18</v>
      </c>
      <c r="V98" s="56">
        <v>240</v>
      </c>
      <c r="W98" s="55">
        <f t="shared" si="34"/>
        <v>720</v>
      </c>
    </row>
    <row r="99" spans="1:23" s="34" customFormat="1" ht="18" customHeight="1" x14ac:dyDescent="0.2">
      <c r="A99" s="12">
        <v>98</v>
      </c>
      <c r="B99" s="15" t="s">
        <v>21</v>
      </c>
      <c r="C99" s="20">
        <v>12</v>
      </c>
      <c r="D99" s="21"/>
      <c r="E99" s="207"/>
      <c r="F99" s="4">
        <v>199.2</v>
      </c>
      <c r="G99" s="4">
        <v>199.2</v>
      </c>
      <c r="H99" s="64" t="s">
        <v>211</v>
      </c>
      <c r="I99" s="64" t="s">
        <v>190</v>
      </c>
      <c r="J99" s="14"/>
      <c r="K99" s="14"/>
      <c r="L99" s="14" t="s">
        <v>169</v>
      </c>
      <c r="M99" s="14"/>
      <c r="N99" s="64" t="s">
        <v>16</v>
      </c>
      <c r="O99" s="25"/>
      <c r="P99" s="40">
        <v>0.52</v>
      </c>
      <c r="Q99" s="40">
        <v>1</v>
      </c>
      <c r="R99" s="40">
        <f t="shared" si="32"/>
        <v>103.584</v>
      </c>
      <c r="S99" s="43">
        <v>0.77</v>
      </c>
      <c r="T99" s="42">
        <v>1</v>
      </c>
      <c r="U99" s="42">
        <f t="shared" si="33"/>
        <v>153.38399999999999</v>
      </c>
      <c r="V99" s="56">
        <v>24</v>
      </c>
      <c r="W99" s="55">
        <f t="shared" si="34"/>
        <v>4780.7999999999993</v>
      </c>
    </row>
    <row r="100" spans="1:23" s="34" customFormat="1" ht="18" customHeight="1" x14ac:dyDescent="0.2">
      <c r="A100" s="12">
        <v>99</v>
      </c>
      <c r="B100" s="8" t="s">
        <v>219</v>
      </c>
      <c r="C100" s="20">
        <v>12</v>
      </c>
      <c r="D100" s="21"/>
      <c r="E100" s="207"/>
      <c r="F100" s="265">
        <v>1</v>
      </c>
      <c r="G100" s="4"/>
      <c r="H100" s="64" t="s">
        <v>211</v>
      </c>
      <c r="I100" s="64" t="s">
        <v>190</v>
      </c>
      <c r="J100" s="14"/>
      <c r="K100" s="14"/>
      <c r="L100" s="14" t="s">
        <v>169</v>
      </c>
      <c r="M100" s="14"/>
      <c r="N100" s="64" t="s">
        <v>221</v>
      </c>
      <c r="O100" s="25"/>
      <c r="P100" s="40">
        <v>4.8600000000000003</v>
      </c>
      <c r="Q100" s="40">
        <v>1</v>
      </c>
      <c r="R100" s="40">
        <f t="shared" si="32"/>
        <v>4.8600000000000003</v>
      </c>
      <c r="S100" s="43"/>
      <c r="T100" s="42">
        <v>1</v>
      </c>
      <c r="U100" s="42">
        <f t="shared" si="33"/>
        <v>0</v>
      </c>
      <c r="V100" s="56"/>
      <c r="W100" s="55">
        <f t="shared" si="34"/>
        <v>0</v>
      </c>
    </row>
    <row r="101" spans="1:23" s="34" customFormat="1" ht="18" customHeight="1" x14ac:dyDescent="0.2">
      <c r="A101" s="12">
        <v>100</v>
      </c>
      <c r="B101" s="266" t="s">
        <v>220</v>
      </c>
      <c r="C101" s="20">
        <v>12</v>
      </c>
      <c r="D101" s="21"/>
      <c r="E101" s="207"/>
      <c r="F101" s="4">
        <v>4</v>
      </c>
      <c r="G101" s="4"/>
      <c r="H101" s="64" t="s">
        <v>211</v>
      </c>
      <c r="I101" s="64" t="s">
        <v>190</v>
      </c>
      <c r="J101" s="14"/>
      <c r="K101" s="14"/>
      <c r="L101" s="14" t="s">
        <v>169</v>
      </c>
      <c r="M101" s="14"/>
      <c r="N101" s="64" t="s">
        <v>168</v>
      </c>
      <c r="O101" s="25"/>
      <c r="P101" s="40"/>
      <c r="Q101" s="40">
        <v>1</v>
      </c>
      <c r="R101" s="40">
        <f t="shared" ref="R101" si="44">IF(N101="S/F",(P101*F101),IF(N101="S",(SUM(F101*P101*Q101)),0))</f>
        <v>0</v>
      </c>
      <c r="S101" s="43">
        <v>7.29</v>
      </c>
      <c r="T101" s="42">
        <v>1</v>
      </c>
      <c r="U101" s="42">
        <f t="shared" ref="U101" si="45">IF(N101="S/F",(S101*F101),IF(N101="F",(SUM(S101*F101*T101)),0))</f>
        <v>29.16</v>
      </c>
      <c r="V101" s="56"/>
      <c r="W101" s="55">
        <f t="shared" ref="W101" si="46">G101*V101</f>
        <v>0</v>
      </c>
    </row>
    <row r="102" spans="1:23" s="34" customFormat="1" ht="18" customHeight="1" x14ac:dyDescent="0.2">
      <c r="A102" s="12">
        <v>101</v>
      </c>
      <c r="B102" s="15" t="s">
        <v>23</v>
      </c>
      <c r="C102" s="20">
        <v>12</v>
      </c>
      <c r="D102" s="21"/>
      <c r="E102" s="207"/>
      <c r="F102" s="4">
        <v>7</v>
      </c>
      <c r="G102" s="4">
        <v>7</v>
      </c>
      <c r="H102" s="64" t="s">
        <v>211</v>
      </c>
      <c r="I102" s="64" t="s">
        <v>190</v>
      </c>
      <c r="J102" s="14"/>
      <c r="K102" s="14"/>
      <c r="L102" s="14" t="s">
        <v>169</v>
      </c>
      <c r="M102" s="14"/>
      <c r="N102" s="267" t="s">
        <v>16</v>
      </c>
      <c r="O102" s="25"/>
      <c r="P102" s="40">
        <v>6</v>
      </c>
      <c r="Q102" s="40">
        <v>1</v>
      </c>
      <c r="R102" s="40">
        <f t="shared" si="32"/>
        <v>42</v>
      </c>
      <c r="S102" s="43">
        <v>6</v>
      </c>
      <c r="T102" s="42">
        <v>1</v>
      </c>
      <c r="U102" s="42">
        <f t="shared" si="33"/>
        <v>42</v>
      </c>
      <c r="V102" s="56">
        <v>240</v>
      </c>
      <c r="W102" s="55">
        <f t="shared" si="34"/>
        <v>1680</v>
      </c>
    </row>
    <row r="103" spans="1:23" s="34" customFormat="1" ht="18" customHeight="1" x14ac:dyDescent="0.2">
      <c r="A103" s="12">
        <v>102</v>
      </c>
      <c r="B103" s="15" t="s">
        <v>21</v>
      </c>
      <c r="C103" s="20">
        <v>12</v>
      </c>
      <c r="D103" s="21"/>
      <c r="E103" s="207"/>
      <c r="F103" s="4">
        <v>168.7</v>
      </c>
      <c r="G103" s="4">
        <v>168.7</v>
      </c>
      <c r="H103" s="64" t="s">
        <v>212</v>
      </c>
      <c r="I103" s="64" t="s">
        <v>190</v>
      </c>
      <c r="J103" s="14"/>
      <c r="K103" s="14"/>
      <c r="L103" s="14" t="s">
        <v>169</v>
      </c>
      <c r="M103" s="14"/>
      <c r="N103" s="64" t="s">
        <v>16</v>
      </c>
      <c r="O103" s="25"/>
      <c r="P103" s="40">
        <v>0.52</v>
      </c>
      <c r="Q103" s="40">
        <v>1</v>
      </c>
      <c r="R103" s="40">
        <f t="shared" si="32"/>
        <v>87.724000000000004</v>
      </c>
      <c r="S103" s="43">
        <v>0.77</v>
      </c>
      <c r="T103" s="42">
        <v>1</v>
      </c>
      <c r="U103" s="42">
        <f t="shared" si="33"/>
        <v>129.899</v>
      </c>
      <c r="V103" s="56">
        <v>24</v>
      </c>
      <c r="W103" s="55">
        <f t="shared" si="34"/>
        <v>4048.7999999999997</v>
      </c>
    </row>
    <row r="104" spans="1:23" s="34" customFormat="1" ht="18" customHeight="1" x14ac:dyDescent="0.2">
      <c r="A104" s="12">
        <v>103</v>
      </c>
      <c r="B104" s="8" t="s">
        <v>220</v>
      </c>
      <c r="C104" s="20">
        <v>12</v>
      </c>
      <c r="D104" s="21"/>
      <c r="E104" s="207"/>
      <c r="F104" s="4">
        <v>5</v>
      </c>
      <c r="G104" s="4"/>
      <c r="H104" s="64" t="s">
        <v>212</v>
      </c>
      <c r="I104" s="64" t="s">
        <v>190</v>
      </c>
      <c r="J104" s="14"/>
      <c r="K104" s="14"/>
      <c r="L104" s="14" t="s">
        <v>169</v>
      </c>
      <c r="M104" s="14"/>
      <c r="N104" s="64" t="s">
        <v>168</v>
      </c>
      <c r="O104" s="25"/>
      <c r="P104" s="40"/>
      <c r="Q104" s="40">
        <v>1</v>
      </c>
      <c r="R104" s="40">
        <f t="shared" si="32"/>
        <v>0</v>
      </c>
      <c r="S104" s="43">
        <v>7.29</v>
      </c>
      <c r="T104" s="42">
        <v>1</v>
      </c>
      <c r="U104" s="42">
        <f t="shared" si="33"/>
        <v>36.450000000000003</v>
      </c>
      <c r="V104" s="56"/>
      <c r="W104" s="55">
        <f t="shared" si="34"/>
        <v>0</v>
      </c>
    </row>
    <row r="105" spans="1:23" s="34" customFormat="1" ht="18" customHeight="1" x14ac:dyDescent="0.2">
      <c r="A105" s="12">
        <v>104</v>
      </c>
      <c r="B105" s="15" t="s">
        <v>23</v>
      </c>
      <c r="C105" s="20">
        <v>12</v>
      </c>
      <c r="D105" s="21"/>
      <c r="E105" s="207"/>
      <c r="F105" s="4">
        <v>9</v>
      </c>
      <c r="G105" s="4">
        <v>9</v>
      </c>
      <c r="H105" s="64" t="s">
        <v>212</v>
      </c>
      <c r="I105" s="64" t="s">
        <v>190</v>
      </c>
      <c r="J105" s="14"/>
      <c r="K105" s="14"/>
      <c r="L105" s="14" t="s">
        <v>169</v>
      </c>
      <c r="M105" s="14"/>
      <c r="N105" s="267" t="s">
        <v>16</v>
      </c>
      <c r="O105" s="25"/>
      <c r="P105" s="40">
        <v>6</v>
      </c>
      <c r="Q105" s="40">
        <v>1</v>
      </c>
      <c r="R105" s="40">
        <f t="shared" si="32"/>
        <v>54</v>
      </c>
      <c r="S105" s="43">
        <v>6</v>
      </c>
      <c r="T105" s="42">
        <v>1</v>
      </c>
      <c r="U105" s="42">
        <f t="shared" si="33"/>
        <v>54</v>
      </c>
      <c r="V105" s="56">
        <v>240</v>
      </c>
      <c r="W105" s="55">
        <f t="shared" si="34"/>
        <v>2160</v>
      </c>
    </row>
    <row r="106" spans="1:23" s="34" customFormat="1" ht="18" customHeight="1" x14ac:dyDescent="0.2">
      <c r="A106" s="12">
        <v>105</v>
      </c>
      <c r="B106" s="15" t="s">
        <v>21</v>
      </c>
      <c r="C106" s="20">
        <v>12</v>
      </c>
      <c r="D106" s="21"/>
      <c r="E106" s="207"/>
      <c r="F106" s="4">
        <v>129.5</v>
      </c>
      <c r="G106" s="4">
        <v>129.5</v>
      </c>
      <c r="H106" s="64" t="s">
        <v>273</v>
      </c>
      <c r="I106" s="64" t="s">
        <v>190</v>
      </c>
      <c r="J106" s="14"/>
      <c r="K106" s="14"/>
      <c r="L106" s="14" t="s">
        <v>169</v>
      </c>
      <c r="M106" s="14"/>
      <c r="N106" s="14" t="s">
        <v>16</v>
      </c>
      <c r="O106" s="25"/>
      <c r="P106" s="40">
        <v>0.52</v>
      </c>
      <c r="Q106" s="40">
        <v>1</v>
      </c>
      <c r="R106" s="40">
        <f t="shared" si="32"/>
        <v>67.34</v>
      </c>
      <c r="S106" s="43">
        <v>0.77</v>
      </c>
      <c r="T106" s="42">
        <v>1</v>
      </c>
      <c r="U106" s="42">
        <f t="shared" si="33"/>
        <v>99.715000000000003</v>
      </c>
      <c r="V106" s="56">
        <v>24</v>
      </c>
      <c r="W106" s="55">
        <f t="shared" si="34"/>
        <v>3108</v>
      </c>
    </row>
    <row r="107" spans="1:23" s="34" customFormat="1" ht="18" customHeight="1" x14ac:dyDescent="0.2">
      <c r="A107" s="12">
        <v>106</v>
      </c>
      <c r="B107" s="15" t="s">
        <v>219</v>
      </c>
      <c r="C107" s="20">
        <v>12</v>
      </c>
      <c r="D107" s="21"/>
      <c r="E107" s="207"/>
      <c r="F107" s="4">
        <v>10</v>
      </c>
      <c r="G107" s="4"/>
      <c r="H107" s="64" t="s">
        <v>273</v>
      </c>
      <c r="I107" s="64" t="s">
        <v>190</v>
      </c>
      <c r="J107" s="14"/>
      <c r="K107" s="14"/>
      <c r="L107" s="14" t="s">
        <v>169</v>
      </c>
      <c r="M107" s="14"/>
      <c r="N107" s="14" t="s">
        <v>221</v>
      </c>
      <c r="O107" s="25"/>
      <c r="P107" s="40">
        <v>4.8600000000000003</v>
      </c>
      <c r="Q107" s="40">
        <v>1</v>
      </c>
      <c r="R107" s="40">
        <f t="shared" si="32"/>
        <v>48.6</v>
      </c>
      <c r="S107" s="43"/>
      <c r="T107" s="42">
        <v>1</v>
      </c>
      <c r="U107" s="42">
        <f t="shared" si="33"/>
        <v>0</v>
      </c>
      <c r="V107" s="56"/>
      <c r="W107" s="55">
        <f t="shared" si="34"/>
        <v>0</v>
      </c>
    </row>
    <row r="108" spans="1:23" s="34" customFormat="1" ht="18" customHeight="1" x14ac:dyDescent="0.2">
      <c r="A108" s="12">
        <v>107</v>
      </c>
      <c r="B108" s="8" t="s">
        <v>220</v>
      </c>
      <c r="C108" s="20">
        <v>12</v>
      </c>
      <c r="D108" s="21"/>
      <c r="E108" s="207"/>
      <c r="F108" s="4">
        <v>3</v>
      </c>
      <c r="G108" s="4"/>
      <c r="H108" s="64" t="s">
        <v>273</v>
      </c>
      <c r="I108" s="14" t="s">
        <v>190</v>
      </c>
      <c r="J108" s="14"/>
      <c r="K108" s="14"/>
      <c r="L108" s="14" t="s">
        <v>169</v>
      </c>
      <c r="M108" s="14"/>
      <c r="N108" s="14" t="s">
        <v>168</v>
      </c>
      <c r="O108" s="25"/>
      <c r="P108" s="40"/>
      <c r="Q108" s="40">
        <v>1</v>
      </c>
      <c r="R108" s="40">
        <f t="shared" si="32"/>
        <v>0</v>
      </c>
      <c r="S108" s="43">
        <v>7.29</v>
      </c>
      <c r="T108" s="42">
        <v>1</v>
      </c>
      <c r="U108" s="42">
        <f t="shared" si="33"/>
        <v>21.87</v>
      </c>
      <c r="V108" s="56"/>
      <c r="W108" s="55">
        <f t="shared" si="34"/>
        <v>0</v>
      </c>
    </row>
    <row r="109" spans="1:23" s="34" customFormat="1" ht="18" customHeight="1" x14ac:dyDescent="0.2">
      <c r="A109" s="12">
        <v>108</v>
      </c>
      <c r="B109" s="8" t="s">
        <v>23</v>
      </c>
      <c r="C109" s="20">
        <v>12</v>
      </c>
      <c r="D109" s="21"/>
      <c r="E109" s="207"/>
      <c r="F109" s="4">
        <v>6</v>
      </c>
      <c r="G109" s="4">
        <v>6</v>
      </c>
      <c r="H109" s="64" t="s">
        <v>273</v>
      </c>
      <c r="I109" s="14" t="s">
        <v>190</v>
      </c>
      <c r="J109" s="14"/>
      <c r="K109" s="14"/>
      <c r="L109" s="14" t="s">
        <v>169</v>
      </c>
      <c r="M109" s="14"/>
      <c r="N109" s="14" t="s">
        <v>16</v>
      </c>
      <c r="O109" s="25"/>
      <c r="P109" s="40">
        <v>6</v>
      </c>
      <c r="Q109" s="40">
        <v>1</v>
      </c>
      <c r="R109" s="40">
        <f t="shared" si="32"/>
        <v>36</v>
      </c>
      <c r="S109" s="43">
        <v>6</v>
      </c>
      <c r="T109" s="42">
        <v>1</v>
      </c>
      <c r="U109" s="42">
        <f t="shared" si="33"/>
        <v>36</v>
      </c>
      <c r="V109" s="56">
        <v>240</v>
      </c>
      <c r="W109" s="55">
        <f t="shared" si="34"/>
        <v>1440</v>
      </c>
    </row>
    <row r="110" spans="1:23" s="34" customFormat="1" ht="18" customHeight="1" x14ac:dyDescent="0.2">
      <c r="A110" s="12">
        <v>109</v>
      </c>
      <c r="B110" s="8" t="s">
        <v>21</v>
      </c>
      <c r="C110" s="20">
        <v>12</v>
      </c>
      <c r="D110" s="21"/>
      <c r="E110" s="207"/>
      <c r="F110" s="4">
        <v>50.5</v>
      </c>
      <c r="G110" s="4">
        <v>50.5</v>
      </c>
      <c r="H110" s="64" t="s">
        <v>274</v>
      </c>
      <c r="I110" s="14" t="s">
        <v>190</v>
      </c>
      <c r="J110" s="14"/>
      <c r="K110" s="14"/>
      <c r="L110" s="14" t="s">
        <v>169</v>
      </c>
      <c r="M110" s="14"/>
      <c r="N110" s="14" t="s">
        <v>16</v>
      </c>
      <c r="O110" s="25"/>
      <c r="P110" s="40">
        <v>0.52</v>
      </c>
      <c r="Q110" s="40">
        <v>1</v>
      </c>
      <c r="R110" s="40">
        <f t="shared" si="32"/>
        <v>26.26</v>
      </c>
      <c r="S110" s="43">
        <v>0.77</v>
      </c>
      <c r="T110" s="42">
        <v>1</v>
      </c>
      <c r="U110" s="42">
        <f t="shared" si="33"/>
        <v>38.884999999999998</v>
      </c>
      <c r="V110" s="56">
        <v>24</v>
      </c>
      <c r="W110" s="55">
        <f t="shared" si="34"/>
        <v>1212</v>
      </c>
    </row>
    <row r="111" spans="1:23" s="34" customFormat="1" ht="18" customHeight="1" x14ac:dyDescent="0.2">
      <c r="A111" s="12">
        <v>110</v>
      </c>
      <c r="B111" s="8" t="s">
        <v>219</v>
      </c>
      <c r="C111" s="20">
        <v>12</v>
      </c>
      <c r="D111" s="21"/>
      <c r="E111" s="207"/>
      <c r="F111" s="4">
        <v>3</v>
      </c>
      <c r="G111" s="4"/>
      <c r="H111" s="64" t="s">
        <v>274</v>
      </c>
      <c r="I111" s="14" t="s">
        <v>190</v>
      </c>
      <c r="J111" s="14"/>
      <c r="K111" s="14"/>
      <c r="L111" s="14" t="s">
        <v>169</v>
      </c>
      <c r="M111" s="14"/>
      <c r="N111" s="14" t="s">
        <v>221</v>
      </c>
      <c r="O111" s="25"/>
      <c r="P111" s="40">
        <v>4.8600000000000003</v>
      </c>
      <c r="Q111" s="40">
        <v>1</v>
      </c>
      <c r="R111" s="40">
        <f t="shared" si="32"/>
        <v>14.580000000000002</v>
      </c>
      <c r="S111" s="43"/>
      <c r="T111" s="42">
        <v>1</v>
      </c>
      <c r="U111" s="42">
        <f t="shared" si="33"/>
        <v>0</v>
      </c>
      <c r="V111" s="56"/>
      <c r="W111" s="55">
        <f t="shared" si="34"/>
        <v>0</v>
      </c>
    </row>
    <row r="112" spans="1:23" s="34" customFormat="1" ht="18" customHeight="1" x14ac:dyDescent="0.2">
      <c r="A112" s="12">
        <v>111</v>
      </c>
      <c r="B112" s="8" t="s">
        <v>220</v>
      </c>
      <c r="C112" s="20">
        <v>12</v>
      </c>
      <c r="D112" s="21"/>
      <c r="E112" s="207"/>
      <c r="F112" s="4">
        <v>1</v>
      </c>
      <c r="G112" s="4"/>
      <c r="H112" s="64" t="s">
        <v>274</v>
      </c>
      <c r="I112" s="14" t="s">
        <v>190</v>
      </c>
      <c r="J112" s="14"/>
      <c r="K112" s="14"/>
      <c r="L112" s="14" t="s">
        <v>169</v>
      </c>
      <c r="M112" s="14"/>
      <c r="N112" s="14" t="s">
        <v>168</v>
      </c>
      <c r="O112" s="25"/>
      <c r="P112" s="40"/>
      <c r="Q112" s="40">
        <v>1</v>
      </c>
      <c r="R112" s="40">
        <f t="shared" si="32"/>
        <v>0</v>
      </c>
      <c r="S112" s="43">
        <v>7.29</v>
      </c>
      <c r="T112" s="42">
        <v>1</v>
      </c>
      <c r="U112" s="42">
        <f t="shared" si="33"/>
        <v>7.29</v>
      </c>
      <c r="V112" s="56"/>
      <c r="W112" s="55">
        <f t="shared" si="34"/>
        <v>0</v>
      </c>
    </row>
    <row r="113" spans="1:23" s="34" customFormat="1" ht="18" customHeight="1" x14ac:dyDescent="0.2">
      <c r="A113" s="12">
        <v>112</v>
      </c>
      <c r="B113" s="8" t="s">
        <v>23</v>
      </c>
      <c r="C113" s="20">
        <v>12</v>
      </c>
      <c r="D113" s="21"/>
      <c r="E113" s="207"/>
      <c r="F113" s="4">
        <v>2</v>
      </c>
      <c r="G113" s="4">
        <v>2</v>
      </c>
      <c r="H113" s="64" t="s">
        <v>274</v>
      </c>
      <c r="I113" s="14" t="s">
        <v>190</v>
      </c>
      <c r="J113" s="14"/>
      <c r="K113" s="14"/>
      <c r="L113" s="14" t="s">
        <v>169</v>
      </c>
      <c r="M113" s="14"/>
      <c r="N113" s="14" t="s">
        <v>16</v>
      </c>
      <c r="O113" s="25"/>
      <c r="P113" s="40">
        <v>6</v>
      </c>
      <c r="Q113" s="40">
        <v>1</v>
      </c>
      <c r="R113" s="40">
        <f t="shared" si="32"/>
        <v>12</v>
      </c>
      <c r="S113" s="43">
        <v>6</v>
      </c>
      <c r="T113" s="42">
        <v>1</v>
      </c>
      <c r="U113" s="42">
        <f t="shared" si="33"/>
        <v>12</v>
      </c>
      <c r="V113" s="56">
        <v>240</v>
      </c>
      <c r="W113" s="55">
        <f t="shared" si="34"/>
        <v>480</v>
      </c>
    </row>
    <row r="114" spans="1:23" s="34" customFormat="1" ht="18" customHeight="1" x14ac:dyDescent="0.2">
      <c r="A114" s="12">
        <v>113</v>
      </c>
      <c r="B114" s="8" t="s">
        <v>21</v>
      </c>
      <c r="C114" s="20">
        <v>12</v>
      </c>
      <c r="D114" s="21"/>
      <c r="E114" s="207"/>
      <c r="F114" s="4">
        <v>141</v>
      </c>
      <c r="G114" s="4">
        <v>141</v>
      </c>
      <c r="H114" s="64" t="s">
        <v>275</v>
      </c>
      <c r="I114" s="14" t="s">
        <v>190</v>
      </c>
      <c r="J114" s="14"/>
      <c r="K114" s="14"/>
      <c r="L114" s="14" t="s">
        <v>169</v>
      </c>
      <c r="M114" s="14"/>
      <c r="N114" s="14" t="s">
        <v>16</v>
      </c>
      <c r="O114" s="25"/>
      <c r="P114" s="40">
        <v>0.52</v>
      </c>
      <c r="Q114" s="40">
        <v>1</v>
      </c>
      <c r="R114" s="40">
        <f t="shared" si="32"/>
        <v>73.320000000000007</v>
      </c>
      <c r="S114" s="43">
        <v>0.77</v>
      </c>
      <c r="T114" s="42">
        <v>1</v>
      </c>
      <c r="U114" s="42">
        <f t="shared" si="33"/>
        <v>108.57000000000001</v>
      </c>
      <c r="V114" s="56">
        <v>24</v>
      </c>
      <c r="W114" s="55">
        <f t="shared" si="34"/>
        <v>3384</v>
      </c>
    </row>
    <row r="115" spans="1:23" s="34" customFormat="1" ht="18" customHeight="1" x14ac:dyDescent="0.2">
      <c r="A115" s="12">
        <v>114</v>
      </c>
      <c r="B115" s="8" t="s">
        <v>219</v>
      </c>
      <c r="C115" s="20">
        <v>12</v>
      </c>
      <c r="D115" s="21"/>
      <c r="E115" s="207"/>
      <c r="F115" s="4">
        <v>1</v>
      </c>
      <c r="G115" s="4"/>
      <c r="H115" s="64" t="s">
        <v>275</v>
      </c>
      <c r="I115" s="14" t="s">
        <v>190</v>
      </c>
      <c r="J115" s="14"/>
      <c r="K115" s="14"/>
      <c r="L115" s="14" t="s">
        <v>169</v>
      </c>
      <c r="M115" s="14"/>
      <c r="N115" s="14" t="s">
        <v>221</v>
      </c>
      <c r="O115" s="25"/>
      <c r="P115" s="40">
        <v>4.8600000000000003</v>
      </c>
      <c r="Q115" s="40">
        <v>1</v>
      </c>
      <c r="R115" s="40">
        <f t="shared" si="32"/>
        <v>4.8600000000000003</v>
      </c>
      <c r="S115" s="43"/>
      <c r="T115" s="42">
        <v>1</v>
      </c>
      <c r="U115" s="42">
        <f t="shared" si="33"/>
        <v>0</v>
      </c>
      <c r="V115" s="56"/>
      <c r="W115" s="55">
        <f t="shared" si="34"/>
        <v>0</v>
      </c>
    </row>
    <row r="116" spans="1:23" s="34" customFormat="1" ht="18" customHeight="1" x14ac:dyDescent="0.2">
      <c r="A116" s="12">
        <v>115</v>
      </c>
      <c r="B116" s="8" t="s">
        <v>220</v>
      </c>
      <c r="C116" s="20">
        <v>12</v>
      </c>
      <c r="D116" s="21"/>
      <c r="E116" s="207"/>
      <c r="F116" s="4">
        <v>4</v>
      </c>
      <c r="G116" s="4"/>
      <c r="H116" s="64" t="s">
        <v>275</v>
      </c>
      <c r="I116" s="14" t="s">
        <v>190</v>
      </c>
      <c r="J116" s="14"/>
      <c r="K116" s="14"/>
      <c r="L116" s="14" t="s">
        <v>169</v>
      </c>
      <c r="M116" s="14"/>
      <c r="N116" s="14" t="s">
        <v>168</v>
      </c>
      <c r="O116" s="25"/>
      <c r="P116" s="40"/>
      <c r="Q116" s="40">
        <v>1</v>
      </c>
      <c r="R116" s="40">
        <f t="shared" si="32"/>
        <v>0</v>
      </c>
      <c r="S116" s="43">
        <v>7.29</v>
      </c>
      <c r="T116" s="42">
        <v>1</v>
      </c>
      <c r="U116" s="42">
        <f t="shared" si="33"/>
        <v>29.16</v>
      </c>
      <c r="V116" s="56"/>
      <c r="W116" s="55">
        <f t="shared" si="34"/>
        <v>0</v>
      </c>
    </row>
    <row r="117" spans="1:23" s="34" customFormat="1" ht="18" customHeight="1" x14ac:dyDescent="0.2">
      <c r="A117" s="12">
        <v>116</v>
      </c>
      <c r="B117" s="8" t="s">
        <v>23</v>
      </c>
      <c r="C117" s="20">
        <v>12</v>
      </c>
      <c r="D117" s="21"/>
      <c r="E117" s="207"/>
      <c r="F117" s="4">
        <v>6</v>
      </c>
      <c r="G117" s="4">
        <v>6</v>
      </c>
      <c r="H117" s="64" t="s">
        <v>275</v>
      </c>
      <c r="I117" s="14" t="s">
        <v>190</v>
      </c>
      <c r="J117" s="14"/>
      <c r="K117" s="14"/>
      <c r="L117" s="14" t="s">
        <v>169</v>
      </c>
      <c r="M117" s="14"/>
      <c r="N117" s="14" t="s">
        <v>16</v>
      </c>
      <c r="O117" s="25"/>
      <c r="P117" s="40">
        <v>6</v>
      </c>
      <c r="Q117" s="40">
        <v>1</v>
      </c>
      <c r="R117" s="40">
        <f t="shared" si="32"/>
        <v>36</v>
      </c>
      <c r="S117" s="43">
        <v>6</v>
      </c>
      <c r="T117" s="42">
        <v>1</v>
      </c>
      <c r="U117" s="42">
        <f t="shared" si="33"/>
        <v>36</v>
      </c>
      <c r="V117" s="56">
        <v>240</v>
      </c>
      <c r="W117" s="55">
        <f t="shared" si="34"/>
        <v>1440</v>
      </c>
    </row>
    <row r="118" spans="1:23" s="34" customFormat="1" ht="18" customHeight="1" x14ac:dyDescent="0.2">
      <c r="A118" s="12">
        <v>117</v>
      </c>
      <c r="B118" s="8" t="s">
        <v>21</v>
      </c>
      <c r="C118" s="20">
        <v>12</v>
      </c>
      <c r="D118" s="21"/>
      <c r="E118" s="207"/>
      <c r="F118" s="4">
        <v>13.5</v>
      </c>
      <c r="G118" s="4">
        <v>13.5</v>
      </c>
      <c r="H118" s="64" t="s">
        <v>276</v>
      </c>
      <c r="I118" s="14" t="s">
        <v>190</v>
      </c>
      <c r="J118" s="14"/>
      <c r="K118" s="14"/>
      <c r="L118" s="14" t="s">
        <v>169</v>
      </c>
      <c r="M118" s="14"/>
      <c r="N118" s="14" t="s">
        <v>16</v>
      </c>
      <c r="O118" s="25"/>
      <c r="P118" s="40">
        <v>0.52</v>
      </c>
      <c r="Q118" s="40">
        <v>1</v>
      </c>
      <c r="R118" s="40">
        <f t="shared" si="32"/>
        <v>7.0200000000000005</v>
      </c>
      <c r="S118" s="43">
        <v>0.77</v>
      </c>
      <c r="T118" s="42">
        <v>1</v>
      </c>
      <c r="U118" s="42">
        <f t="shared" si="33"/>
        <v>10.395</v>
      </c>
      <c r="V118" s="56">
        <v>24</v>
      </c>
      <c r="W118" s="55">
        <f t="shared" si="34"/>
        <v>324</v>
      </c>
    </row>
    <row r="119" spans="1:23" s="34" customFormat="1" ht="18" customHeight="1" x14ac:dyDescent="0.2">
      <c r="A119" s="12">
        <v>118</v>
      </c>
      <c r="B119" s="8" t="s">
        <v>219</v>
      </c>
      <c r="C119" s="20">
        <v>12</v>
      </c>
      <c r="D119" s="21"/>
      <c r="E119" s="207"/>
      <c r="F119" s="4">
        <v>5</v>
      </c>
      <c r="G119" s="4"/>
      <c r="H119" s="64" t="s">
        <v>276</v>
      </c>
      <c r="I119" s="14" t="s">
        <v>190</v>
      </c>
      <c r="J119" s="14"/>
      <c r="K119" s="14"/>
      <c r="L119" s="14" t="s">
        <v>169</v>
      </c>
      <c r="M119" s="14"/>
      <c r="N119" s="14" t="s">
        <v>221</v>
      </c>
      <c r="O119" s="25"/>
      <c r="P119" s="40">
        <v>4.8600000000000003</v>
      </c>
      <c r="Q119" s="40">
        <v>1</v>
      </c>
      <c r="R119" s="40">
        <f t="shared" si="32"/>
        <v>24.3</v>
      </c>
      <c r="S119" s="43"/>
      <c r="T119" s="42">
        <v>1</v>
      </c>
      <c r="U119" s="42">
        <f t="shared" si="33"/>
        <v>0</v>
      </c>
      <c r="V119" s="56"/>
      <c r="W119" s="55">
        <f t="shared" si="34"/>
        <v>0</v>
      </c>
    </row>
    <row r="120" spans="1:23" s="34" customFormat="1" ht="18" customHeight="1" x14ac:dyDescent="0.2">
      <c r="A120" s="12">
        <v>119</v>
      </c>
      <c r="B120" s="8" t="s">
        <v>220</v>
      </c>
      <c r="C120" s="20">
        <v>12</v>
      </c>
      <c r="D120" s="21"/>
      <c r="E120" s="207"/>
      <c r="F120" s="4">
        <v>1</v>
      </c>
      <c r="G120" s="4"/>
      <c r="H120" s="64" t="s">
        <v>276</v>
      </c>
      <c r="I120" s="14" t="s">
        <v>190</v>
      </c>
      <c r="J120" s="14"/>
      <c r="K120" s="14"/>
      <c r="L120" s="14" t="s">
        <v>169</v>
      </c>
      <c r="M120" s="14"/>
      <c r="N120" s="14" t="s">
        <v>168</v>
      </c>
      <c r="O120" s="25"/>
      <c r="P120" s="40"/>
      <c r="Q120" s="40">
        <v>1</v>
      </c>
      <c r="R120" s="40">
        <f t="shared" si="32"/>
        <v>0</v>
      </c>
      <c r="S120" s="43">
        <v>7.29</v>
      </c>
      <c r="T120" s="42">
        <v>1</v>
      </c>
      <c r="U120" s="42">
        <f t="shared" si="33"/>
        <v>7.29</v>
      </c>
      <c r="V120" s="56"/>
      <c r="W120" s="55">
        <f t="shared" si="34"/>
        <v>0</v>
      </c>
    </row>
    <row r="121" spans="1:23" s="34" customFormat="1" ht="18" customHeight="1" x14ac:dyDescent="0.2">
      <c r="A121" s="12">
        <v>120</v>
      </c>
      <c r="B121" s="8" t="s">
        <v>23</v>
      </c>
      <c r="C121" s="20">
        <v>12</v>
      </c>
      <c r="D121" s="21"/>
      <c r="E121" s="207"/>
      <c r="F121" s="4">
        <v>1</v>
      </c>
      <c r="G121" s="4">
        <v>1</v>
      </c>
      <c r="H121" s="64" t="s">
        <v>276</v>
      </c>
      <c r="I121" s="14" t="s">
        <v>190</v>
      </c>
      <c r="J121" s="14"/>
      <c r="K121" s="14"/>
      <c r="L121" s="14" t="s">
        <v>169</v>
      </c>
      <c r="M121" s="14"/>
      <c r="N121" s="14" t="s">
        <v>16</v>
      </c>
      <c r="O121" s="25"/>
      <c r="P121" s="40">
        <v>6</v>
      </c>
      <c r="Q121" s="40">
        <v>1</v>
      </c>
      <c r="R121" s="40">
        <f t="shared" si="32"/>
        <v>6</v>
      </c>
      <c r="S121" s="43">
        <v>6</v>
      </c>
      <c r="T121" s="42">
        <v>1</v>
      </c>
      <c r="U121" s="42">
        <f t="shared" si="33"/>
        <v>6</v>
      </c>
      <c r="V121" s="56">
        <v>240</v>
      </c>
      <c r="W121" s="55">
        <f t="shared" si="34"/>
        <v>240</v>
      </c>
    </row>
    <row r="122" spans="1:23" s="34" customFormat="1" ht="18" customHeight="1" x14ac:dyDescent="0.2">
      <c r="A122" s="12">
        <v>121</v>
      </c>
      <c r="B122" s="8" t="s">
        <v>21</v>
      </c>
      <c r="C122" s="20">
        <v>12</v>
      </c>
      <c r="D122" s="21"/>
      <c r="E122" s="207"/>
      <c r="F122" s="4">
        <v>168</v>
      </c>
      <c r="G122" s="4">
        <v>168</v>
      </c>
      <c r="H122" s="64" t="s">
        <v>277</v>
      </c>
      <c r="I122" s="14" t="s">
        <v>190</v>
      </c>
      <c r="J122" s="14"/>
      <c r="K122" s="14"/>
      <c r="L122" s="14" t="s">
        <v>169</v>
      </c>
      <c r="M122" s="14"/>
      <c r="N122" s="14" t="s">
        <v>16</v>
      </c>
      <c r="O122" s="25"/>
      <c r="P122" s="40">
        <v>0.52</v>
      </c>
      <c r="Q122" s="40">
        <v>1</v>
      </c>
      <c r="R122" s="40">
        <f t="shared" si="32"/>
        <v>87.36</v>
      </c>
      <c r="S122" s="43">
        <v>0.77</v>
      </c>
      <c r="T122" s="42">
        <v>1</v>
      </c>
      <c r="U122" s="42">
        <f t="shared" si="33"/>
        <v>129.36000000000001</v>
      </c>
      <c r="V122" s="56">
        <v>24</v>
      </c>
      <c r="W122" s="55">
        <f t="shared" si="34"/>
        <v>4032</v>
      </c>
    </row>
    <row r="123" spans="1:23" s="34" customFormat="1" ht="18" customHeight="1" x14ac:dyDescent="0.2">
      <c r="A123" s="12">
        <v>122</v>
      </c>
      <c r="B123" s="8" t="s">
        <v>219</v>
      </c>
      <c r="C123" s="20">
        <v>12</v>
      </c>
      <c r="D123" s="21"/>
      <c r="E123" s="207"/>
      <c r="F123" s="4">
        <v>3</v>
      </c>
      <c r="G123" s="4"/>
      <c r="H123" s="64" t="s">
        <v>277</v>
      </c>
      <c r="I123" s="14" t="s">
        <v>190</v>
      </c>
      <c r="J123" s="14"/>
      <c r="K123" s="14"/>
      <c r="L123" s="14" t="s">
        <v>169</v>
      </c>
      <c r="M123" s="14"/>
      <c r="N123" s="14" t="s">
        <v>221</v>
      </c>
      <c r="O123" s="25"/>
      <c r="P123" s="40">
        <v>4.8600000000000003</v>
      </c>
      <c r="Q123" s="40">
        <v>1</v>
      </c>
      <c r="R123" s="40">
        <f t="shared" si="32"/>
        <v>14.580000000000002</v>
      </c>
      <c r="S123" s="43"/>
      <c r="T123" s="42">
        <v>1</v>
      </c>
      <c r="U123" s="42">
        <f t="shared" si="33"/>
        <v>0</v>
      </c>
      <c r="V123" s="56"/>
      <c r="W123" s="55">
        <f t="shared" si="34"/>
        <v>0</v>
      </c>
    </row>
    <row r="124" spans="1:23" s="34" customFormat="1" ht="18" customHeight="1" x14ac:dyDescent="0.2">
      <c r="A124" s="12">
        <v>123</v>
      </c>
      <c r="B124" s="8" t="s">
        <v>220</v>
      </c>
      <c r="C124" s="20">
        <v>12</v>
      </c>
      <c r="D124" s="21"/>
      <c r="E124" s="207"/>
      <c r="F124" s="4">
        <v>4</v>
      </c>
      <c r="G124" s="4"/>
      <c r="H124" s="64" t="s">
        <v>277</v>
      </c>
      <c r="I124" s="14" t="s">
        <v>190</v>
      </c>
      <c r="J124" s="14"/>
      <c r="K124" s="14"/>
      <c r="L124" s="14" t="s">
        <v>169</v>
      </c>
      <c r="M124" s="14"/>
      <c r="N124" s="14" t="s">
        <v>168</v>
      </c>
      <c r="O124" s="25"/>
      <c r="P124" s="40"/>
      <c r="Q124" s="40">
        <v>1</v>
      </c>
      <c r="R124" s="40">
        <f t="shared" si="32"/>
        <v>0</v>
      </c>
      <c r="S124" s="43">
        <v>7.29</v>
      </c>
      <c r="T124" s="42">
        <v>1</v>
      </c>
      <c r="U124" s="42">
        <f t="shared" si="33"/>
        <v>29.16</v>
      </c>
      <c r="V124" s="56"/>
      <c r="W124" s="55">
        <f t="shared" si="34"/>
        <v>0</v>
      </c>
    </row>
    <row r="125" spans="1:23" s="34" customFormat="1" ht="18" customHeight="1" x14ac:dyDescent="0.2">
      <c r="A125" s="12">
        <v>124</v>
      </c>
      <c r="B125" s="8" t="s">
        <v>23</v>
      </c>
      <c r="C125" s="20">
        <v>12</v>
      </c>
      <c r="D125" s="21"/>
      <c r="E125" s="207"/>
      <c r="F125" s="4">
        <v>8</v>
      </c>
      <c r="G125" s="4">
        <v>8</v>
      </c>
      <c r="H125" s="64" t="s">
        <v>277</v>
      </c>
      <c r="I125" s="14" t="s">
        <v>190</v>
      </c>
      <c r="J125" s="14"/>
      <c r="K125" s="14"/>
      <c r="L125" s="14" t="s">
        <v>169</v>
      </c>
      <c r="M125" s="14"/>
      <c r="N125" s="14" t="s">
        <v>16</v>
      </c>
      <c r="O125" s="25"/>
      <c r="P125" s="40">
        <v>6</v>
      </c>
      <c r="Q125" s="40">
        <v>1</v>
      </c>
      <c r="R125" s="40">
        <f t="shared" si="32"/>
        <v>48</v>
      </c>
      <c r="S125" s="43">
        <v>6</v>
      </c>
      <c r="T125" s="42">
        <v>1</v>
      </c>
      <c r="U125" s="42">
        <f t="shared" si="33"/>
        <v>48</v>
      </c>
      <c r="V125" s="56">
        <v>240</v>
      </c>
      <c r="W125" s="55">
        <f t="shared" si="34"/>
        <v>1920</v>
      </c>
    </row>
    <row r="126" spans="1:23" s="34" customFormat="1" ht="18" customHeight="1" x14ac:dyDescent="0.2">
      <c r="A126" s="12">
        <v>125</v>
      </c>
      <c r="B126" s="8" t="s">
        <v>21</v>
      </c>
      <c r="C126" s="20">
        <v>12</v>
      </c>
      <c r="D126" s="21"/>
      <c r="E126" s="207"/>
      <c r="F126" s="4">
        <v>42.6</v>
      </c>
      <c r="G126" s="4">
        <v>42.6</v>
      </c>
      <c r="H126" s="64" t="s">
        <v>278</v>
      </c>
      <c r="I126" s="14" t="s">
        <v>190</v>
      </c>
      <c r="J126" s="14"/>
      <c r="K126" s="14"/>
      <c r="L126" s="14" t="s">
        <v>169</v>
      </c>
      <c r="M126" s="14"/>
      <c r="N126" s="14" t="s">
        <v>16</v>
      </c>
      <c r="O126" s="25"/>
      <c r="P126" s="40">
        <v>0.52</v>
      </c>
      <c r="Q126" s="40">
        <v>1</v>
      </c>
      <c r="R126" s="40">
        <f t="shared" si="32"/>
        <v>22.152000000000001</v>
      </c>
      <c r="S126" s="43">
        <v>0.77</v>
      </c>
      <c r="T126" s="42">
        <v>1</v>
      </c>
      <c r="U126" s="42">
        <f t="shared" si="33"/>
        <v>32.802</v>
      </c>
      <c r="V126" s="56">
        <v>24</v>
      </c>
      <c r="W126" s="55">
        <f t="shared" si="34"/>
        <v>1022.4000000000001</v>
      </c>
    </row>
    <row r="127" spans="1:23" s="34" customFormat="1" ht="18" customHeight="1" x14ac:dyDescent="0.2">
      <c r="A127" s="12">
        <v>126</v>
      </c>
      <c r="B127" s="8" t="s">
        <v>219</v>
      </c>
      <c r="C127" s="20">
        <v>12</v>
      </c>
      <c r="D127" s="21"/>
      <c r="E127" s="207"/>
      <c r="F127" s="4">
        <v>2</v>
      </c>
      <c r="G127" s="4"/>
      <c r="H127" s="64" t="s">
        <v>278</v>
      </c>
      <c r="I127" s="14" t="s">
        <v>190</v>
      </c>
      <c r="J127" s="14"/>
      <c r="K127" s="14"/>
      <c r="L127" s="14" t="s">
        <v>169</v>
      </c>
      <c r="M127" s="14"/>
      <c r="N127" s="14" t="s">
        <v>221</v>
      </c>
      <c r="O127" s="25"/>
      <c r="P127" s="40">
        <v>4.8600000000000003</v>
      </c>
      <c r="Q127" s="40">
        <v>1</v>
      </c>
      <c r="R127" s="40">
        <f t="shared" si="32"/>
        <v>9.7200000000000006</v>
      </c>
      <c r="S127" s="43"/>
      <c r="T127" s="42">
        <v>1</v>
      </c>
      <c r="U127" s="42">
        <f t="shared" si="33"/>
        <v>0</v>
      </c>
      <c r="V127" s="56"/>
      <c r="W127" s="55">
        <f t="shared" si="34"/>
        <v>0</v>
      </c>
    </row>
    <row r="128" spans="1:23" s="34" customFormat="1" ht="18" customHeight="1" x14ac:dyDescent="0.2">
      <c r="A128" s="12">
        <v>127</v>
      </c>
      <c r="B128" s="8" t="s">
        <v>220</v>
      </c>
      <c r="C128" s="20">
        <v>12</v>
      </c>
      <c r="D128" s="21"/>
      <c r="E128" s="207"/>
      <c r="F128" s="4">
        <v>1</v>
      </c>
      <c r="G128" s="4"/>
      <c r="H128" s="64" t="s">
        <v>278</v>
      </c>
      <c r="I128" s="14" t="s">
        <v>190</v>
      </c>
      <c r="J128" s="14"/>
      <c r="K128" s="14"/>
      <c r="L128" s="14" t="s">
        <v>169</v>
      </c>
      <c r="M128" s="14"/>
      <c r="N128" s="14" t="s">
        <v>168</v>
      </c>
      <c r="O128" s="25"/>
      <c r="P128" s="40"/>
      <c r="Q128" s="40">
        <v>1</v>
      </c>
      <c r="R128" s="40">
        <f t="shared" si="32"/>
        <v>0</v>
      </c>
      <c r="S128" s="43">
        <v>7.29</v>
      </c>
      <c r="T128" s="42">
        <v>1</v>
      </c>
      <c r="U128" s="42">
        <f t="shared" si="33"/>
        <v>7.29</v>
      </c>
      <c r="V128" s="56"/>
      <c r="W128" s="55">
        <f t="shared" si="34"/>
        <v>0</v>
      </c>
    </row>
    <row r="129" spans="1:23" s="34" customFormat="1" ht="18" customHeight="1" x14ac:dyDescent="0.2">
      <c r="A129" s="12">
        <v>128</v>
      </c>
      <c r="B129" s="8" t="s">
        <v>23</v>
      </c>
      <c r="C129" s="20">
        <v>12</v>
      </c>
      <c r="D129" s="21"/>
      <c r="E129" s="207"/>
      <c r="F129" s="4">
        <v>3</v>
      </c>
      <c r="G129" s="4">
        <v>3</v>
      </c>
      <c r="H129" s="64" t="s">
        <v>278</v>
      </c>
      <c r="I129" s="14" t="s">
        <v>190</v>
      </c>
      <c r="J129" s="14"/>
      <c r="K129" s="14"/>
      <c r="L129" s="14" t="s">
        <v>169</v>
      </c>
      <c r="M129" s="14"/>
      <c r="N129" s="14" t="s">
        <v>16</v>
      </c>
      <c r="O129" s="25"/>
      <c r="P129" s="40">
        <v>6</v>
      </c>
      <c r="Q129" s="40">
        <v>1</v>
      </c>
      <c r="R129" s="40">
        <f t="shared" si="32"/>
        <v>18</v>
      </c>
      <c r="S129" s="43">
        <v>6</v>
      </c>
      <c r="T129" s="42">
        <v>1</v>
      </c>
      <c r="U129" s="42">
        <f t="shared" si="33"/>
        <v>18</v>
      </c>
      <c r="V129" s="56">
        <v>240</v>
      </c>
      <c r="W129" s="55">
        <f t="shared" si="34"/>
        <v>720</v>
      </c>
    </row>
    <row r="130" spans="1:23" s="34" customFormat="1" ht="18" customHeight="1" x14ac:dyDescent="0.2">
      <c r="A130" s="12">
        <v>129</v>
      </c>
      <c r="B130" s="8" t="s">
        <v>21</v>
      </c>
      <c r="C130" s="20">
        <v>12</v>
      </c>
      <c r="D130" s="21"/>
      <c r="E130" s="207"/>
      <c r="F130" s="4">
        <v>43.5</v>
      </c>
      <c r="G130" s="4">
        <v>43.5</v>
      </c>
      <c r="H130" s="64" t="s">
        <v>279</v>
      </c>
      <c r="I130" s="14" t="s">
        <v>190</v>
      </c>
      <c r="J130" s="14"/>
      <c r="K130" s="14"/>
      <c r="L130" s="14" t="s">
        <v>169</v>
      </c>
      <c r="M130" s="14"/>
      <c r="N130" s="14" t="s">
        <v>16</v>
      </c>
      <c r="O130" s="25"/>
      <c r="P130" s="40">
        <v>0.52</v>
      </c>
      <c r="Q130" s="40">
        <v>1</v>
      </c>
      <c r="R130" s="40">
        <f t="shared" si="32"/>
        <v>22.62</v>
      </c>
      <c r="S130" s="43">
        <v>0.77</v>
      </c>
      <c r="T130" s="42">
        <v>1</v>
      </c>
      <c r="U130" s="42">
        <f t="shared" si="33"/>
        <v>33.494999999999997</v>
      </c>
      <c r="V130" s="56">
        <v>24</v>
      </c>
      <c r="W130" s="55">
        <f t="shared" si="34"/>
        <v>1044</v>
      </c>
    </row>
    <row r="131" spans="1:23" s="34" customFormat="1" ht="18" customHeight="1" x14ac:dyDescent="0.2">
      <c r="A131" s="12">
        <v>130</v>
      </c>
      <c r="B131" s="8" t="s">
        <v>21</v>
      </c>
      <c r="C131" s="20">
        <v>1</v>
      </c>
      <c r="D131" s="21"/>
      <c r="E131" s="207"/>
      <c r="F131" s="4">
        <v>0.25</v>
      </c>
      <c r="G131" s="4">
        <v>0.25</v>
      </c>
      <c r="H131" s="64" t="s">
        <v>279</v>
      </c>
      <c r="I131" s="14" t="s">
        <v>190</v>
      </c>
      <c r="J131" s="14"/>
      <c r="K131" s="14"/>
      <c r="L131" s="14" t="s">
        <v>169</v>
      </c>
      <c r="M131" s="14"/>
      <c r="N131" s="14" t="s">
        <v>16</v>
      </c>
      <c r="O131" s="25"/>
      <c r="P131" s="40">
        <v>7.0000000000000007E-2</v>
      </c>
      <c r="Q131" s="40">
        <v>1</v>
      </c>
      <c r="R131" s="40">
        <f t="shared" si="32"/>
        <v>1.7500000000000002E-2</v>
      </c>
      <c r="S131" s="43">
        <v>0.11</v>
      </c>
      <c r="T131" s="42">
        <v>1</v>
      </c>
      <c r="U131" s="42">
        <f t="shared" si="33"/>
        <v>2.75E-2</v>
      </c>
      <c r="V131" s="56">
        <v>6.5</v>
      </c>
      <c r="W131" s="55">
        <f t="shared" si="34"/>
        <v>1.625</v>
      </c>
    </row>
    <row r="132" spans="1:23" s="34" customFormat="1" ht="18" customHeight="1" x14ac:dyDescent="0.2">
      <c r="A132" s="12">
        <v>131</v>
      </c>
      <c r="B132" s="8" t="s">
        <v>219</v>
      </c>
      <c r="C132" s="20">
        <v>12</v>
      </c>
      <c r="D132" s="21"/>
      <c r="E132" s="207"/>
      <c r="F132" s="4">
        <v>8</v>
      </c>
      <c r="G132" s="4"/>
      <c r="H132" s="64" t="s">
        <v>279</v>
      </c>
      <c r="I132" s="14" t="s">
        <v>190</v>
      </c>
      <c r="J132" s="14"/>
      <c r="K132" s="14"/>
      <c r="L132" s="14" t="s">
        <v>169</v>
      </c>
      <c r="M132" s="14"/>
      <c r="N132" s="14" t="s">
        <v>221</v>
      </c>
      <c r="O132" s="25"/>
      <c r="P132" s="40">
        <v>4.8600000000000003</v>
      </c>
      <c r="Q132" s="40">
        <v>1</v>
      </c>
      <c r="R132" s="40">
        <f t="shared" si="32"/>
        <v>38.880000000000003</v>
      </c>
      <c r="S132" s="43"/>
      <c r="T132" s="42">
        <v>1</v>
      </c>
      <c r="U132" s="42">
        <f t="shared" si="33"/>
        <v>0</v>
      </c>
      <c r="V132" s="56"/>
      <c r="W132" s="55">
        <f t="shared" si="34"/>
        <v>0</v>
      </c>
    </row>
    <row r="133" spans="1:23" s="34" customFormat="1" ht="18" customHeight="1" x14ac:dyDescent="0.2">
      <c r="A133" s="12">
        <v>132</v>
      </c>
      <c r="B133" s="8" t="s">
        <v>219</v>
      </c>
      <c r="C133" s="20">
        <v>1</v>
      </c>
      <c r="D133" s="21"/>
      <c r="E133" s="207"/>
      <c r="F133" s="4">
        <v>2</v>
      </c>
      <c r="G133" s="4"/>
      <c r="H133" s="64" t="s">
        <v>279</v>
      </c>
      <c r="I133" s="14" t="s">
        <v>190</v>
      </c>
      <c r="J133" s="14"/>
      <c r="K133" s="14"/>
      <c r="L133" s="14" t="s">
        <v>169</v>
      </c>
      <c r="M133" s="14"/>
      <c r="N133" s="14" t="s">
        <v>221</v>
      </c>
      <c r="O133" s="25"/>
      <c r="P133" s="40">
        <v>0.6</v>
      </c>
      <c r="Q133" s="40">
        <v>1</v>
      </c>
      <c r="R133" s="40">
        <f t="shared" si="32"/>
        <v>1.2</v>
      </c>
      <c r="S133" s="43"/>
      <c r="T133" s="42">
        <v>1</v>
      </c>
      <c r="U133" s="42">
        <f t="shared" si="33"/>
        <v>0</v>
      </c>
      <c r="V133" s="56"/>
      <c r="W133" s="55">
        <f t="shared" si="34"/>
        <v>0</v>
      </c>
    </row>
    <row r="134" spans="1:23" s="34" customFormat="1" ht="18" customHeight="1" x14ac:dyDescent="0.2">
      <c r="A134" s="12">
        <v>133</v>
      </c>
      <c r="B134" s="8" t="s">
        <v>220</v>
      </c>
      <c r="C134" s="20">
        <v>12</v>
      </c>
      <c r="D134" s="21"/>
      <c r="E134" s="207"/>
      <c r="F134" s="4">
        <v>2</v>
      </c>
      <c r="G134" s="4"/>
      <c r="H134" s="64" t="s">
        <v>279</v>
      </c>
      <c r="I134" s="14" t="s">
        <v>190</v>
      </c>
      <c r="J134" s="14"/>
      <c r="K134" s="14"/>
      <c r="L134" s="14" t="s">
        <v>169</v>
      </c>
      <c r="M134" s="14"/>
      <c r="N134" s="14" t="s">
        <v>168</v>
      </c>
      <c r="O134" s="25"/>
      <c r="P134" s="40"/>
      <c r="Q134" s="40">
        <v>1</v>
      </c>
      <c r="R134" s="40">
        <f t="shared" si="32"/>
        <v>0</v>
      </c>
      <c r="S134" s="43">
        <v>7.29</v>
      </c>
      <c r="T134" s="42">
        <v>1</v>
      </c>
      <c r="U134" s="42">
        <f t="shared" si="33"/>
        <v>14.58</v>
      </c>
      <c r="V134" s="56"/>
      <c r="W134" s="55">
        <f t="shared" si="34"/>
        <v>0</v>
      </c>
    </row>
    <row r="135" spans="1:23" s="34" customFormat="1" ht="18" customHeight="1" x14ac:dyDescent="0.2">
      <c r="A135" s="12">
        <v>134</v>
      </c>
      <c r="B135" s="8" t="s">
        <v>23</v>
      </c>
      <c r="C135" s="20">
        <v>12</v>
      </c>
      <c r="D135" s="21"/>
      <c r="E135" s="207"/>
      <c r="F135" s="4">
        <v>4</v>
      </c>
      <c r="G135" s="4">
        <v>4</v>
      </c>
      <c r="H135" s="64" t="s">
        <v>279</v>
      </c>
      <c r="I135" s="14" t="s">
        <v>190</v>
      </c>
      <c r="J135" s="14"/>
      <c r="K135" s="14"/>
      <c r="L135" s="14" t="s">
        <v>169</v>
      </c>
      <c r="M135" s="14"/>
      <c r="N135" s="14" t="s">
        <v>16</v>
      </c>
      <c r="O135" s="25"/>
      <c r="P135" s="40">
        <v>6</v>
      </c>
      <c r="Q135" s="40">
        <v>1</v>
      </c>
      <c r="R135" s="40">
        <f t="shared" si="32"/>
        <v>24</v>
      </c>
      <c r="S135" s="43">
        <v>6</v>
      </c>
      <c r="T135" s="42">
        <v>1</v>
      </c>
      <c r="U135" s="42">
        <f t="shared" si="33"/>
        <v>24</v>
      </c>
      <c r="V135" s="56">
        <v>240</v>
      </c>
      <c r="W135" s="55">
        <f t="shared" si="34"/>
        <v>960</v>
      </c>
    </row>
    <row r="136" spans="1:23" s="34" customFormat="1" ht="18" customHeight="1" x14ac:dyDescent="0.2">
      <c r="A136" s="12">
        <v>135</v>
      </c>
      <c r="B136" s="8" t="s">
        <v>21</v>
      </c>
      <c r="C136" s="20">
        <v>12</v>
      </c>
      <c r="D136" s="21"/>
      <c r="E136" s="207"/>
      <c r="F136" s="4">
        <v>38.6</v>
      </c>
      <c r="G136" s="4">
        <v>38.6</v>
      </c>
      <c r="H136" s="64" t="s">
        <v>280</v>
      </c>
      <c r="I136" s="14" t="s">
        <v>190</v>
      </c>
      <c r="J136" s="14"/>
      <c r="K136" s="14"/>
      <c r="L136" s="14" t="s">
        <v>169</v>
      </c>
      <c r="M136" s="14"/>
      <c r="N136" s="14" t="s">
        <v>16</v>
      </c>
      <c r="O136" s="25"/>
      <c r="P136" s="40">
        <v>0.52</v>
      </c>
      <c r="Q136" s="40">
        <v>1</v>
      </c>
      <c r="R136" s="40">
        <f t="shared" si="32"/>
        <v>20.072000000000003</v>
      </c>
      <c r="S136" s="43">
        <v>0.77</v>
      </c>
      <c r="T136" s="42">
        <v>1</v>
      </c>
      <c r="U136" s="42">
        <f t="shared" si="33"/>
        <v>29.722000000000001</v>
      </c>
      <c r="V136" s="56">
        <v>24</v>
      </c>
      <c r="W136" s="55">
        <f t="shared" si="34"/>
        <v>926.40000000000009</v>
      </c>
    </row>
    <row r="137" spans="1:23" s="34" customFormat="1" ht="18" customHeight="1" x14ac:dyDescent="0.2">
      <c r="A137" s="12">
        <v>136</v>
      </c>
      <c r="B137" s="8" t="s">
        <v>219</v>
      </c>
      <c r="C137" s="20">
        <v>12</v>
      </c>
      <c r="D137" s="21"/>
      <c r="E137" s="207"/>
      <c r="F137" s="4">
        <v>4</v>
      </c>
      <c r="G137" s="4"/>
      <c r="H137" s="64" t="s">
        <v>280</v>
      </c>
      <c r="I137" s="14" t="s">
        <v>190</v>
      </c>
      <c r="J137" s="14"/>
      <c r="K137" s="14"/>
      <c r="L137" s="14" t="s">
        <v>169</v>
      </c>
      <c r="M137" s="14"/>
      <c r="N137" s="14" t="s">
        <v>221</v>
      </c>
      <c r="O137" s="25"/>
      <c r="P137" s="40">
        <v>4.8600000000000003</v>
      </c>
      <c r="Q137" s="40">
        <v>1</v>
      </c>
      <c r="R137" s="40">
        <f t="shared" si="32"/>
        <v>19.440000000000001</v>
      </c>
      <c r="S137" s="43"/>
      <c r="T137" s="42">
        <v>1</v>
      </c>
      <c r="U137" s="42">
        <f t="shared" si="33"/>
        <v>0</v>
      </c>
      <c r="V137" s="56"/>
      <c r="W137" s="55">
        <f t="shared" si="34"/>
        <v>0</v>
      </c>
    </row>
    <row r="138" spans="1:23" s="34" customFormat="1" ht="18" customHeight="1" x14ac:dyDescent="0.2">
      <c r="A138" s="12">
        <v>137</v>
      </c>
      <c r="B138" s="8" t="s">
        <v>220</v>
      </c>
      <c r="C138" s="20">
        <v>12</v>
      </c>
      <c r="D138" s="21"/>
      <c r="E138" s="207"/>
      <c r="F138" s="4">
        <v>2</v>
      </c>
      <c r="G138" s="4"/>
      <c r="H138" s="64" t="s">
        <v>280</v>
      </c>
      <c r="I138" s="14" t="s">
        <v>190</v>
      </c>
      <c r="J138" s="14"/>
      <c r="K138" s="14"/>
      <c r="L138" s="14" t="s">
        <v>169</v>
      </c>
      <c r="M138" s="14"/>
      <c r="N138" s="14" t="s">
        <v>168</v>
      </c>
      <c r="O138" s="25"/>
      <c r="P138" s="40"/>
      <c r="Q138" s="40">
        <v>1</v>
      </c>
      <c r="R138" s="40">
        <f t="shared" si="32"/>
        <v>0</v>
      </c>
      <c r="S138" s="43">
        <v>7.29</v>
      </c>
      <c r="T138" s="42">
        <v>1</v>
      </c>
      <c r="U138" s="42">
        <f t="shared" si="33"/>
        <v>14.58</v>
      </c>
      <c r="V138" s="56"/>
      <c r="W138" s="55">
        <f t="shared" si="34"/>
        <v>0</v>
      </c>
    </row>
    <row r="139" spans="1:23" s="34" customFormat="1" ht="18" customHeight="1" x14ac:dyDescent="0.2">
      <c r="A139" s="12">
        <v>138</v>
      </c>
      <c r="B139" s="8" t="s">
        <v>23</v>
      </c>
      <c r="C139" s="20">
        <v>12</v>
      </c>
      <c r="D139" s="21"/>
      <c r="E139" s="207"/>
      <c r="F139" s="4">
        <v>1</v>
      </c>
      <c r="G139" s="4">
        <v>1</v>
      </c>
      <c r="H139" s="64" t="s">
        <v>280</v>
      </c>
      <c r="I139" s="14" t="s">
        <v>190</v>
      </c>
      <c r="J139" s="14"/>
      <c r="K139" s="14"/>
      <c r="L139" s="14" t="s">
        <v>169</v>
      </c>
      <c r="M139" s="14"/>
      <c r="N139" s="14" t="s">
        <v>16</v>
      </c>
      <c r="O139" s="25"/>
      <c r="P139" s="40">
        <v>6</v>
      </c>
      <c r="Q139" s="40">
        <v>1</v>
      </c>
      <c r="R139" s="40">
        <f t="shared" si="32"/>
        <v>6</v>
      </c>
      <c r="S139" s="43">
        <v>6</v>
      </c>
      <c r="T139" s="42">
        <v>1</v>
      </c>
      <c r="U139" s="42">
        <f t="shared" si="33"/>
        <v>6</v>
      </c>
      <c r="V139" s="56">
        <v>240</v>
      </c>
      <c r="W139" s="55">
        <f t="shared" si="34"/>
        <v>240</v>
      </c>
    </row>
    <row r="140" spans="1:23" s="34" customFormat="1" ht="18" customHeight="1" x14ac:dyDescent="0.2">
      <c r="A140" s="12">
        <v>139</v>
      </c>
      <c r="B140" s="8" t="s">
        <v>21</v>
      </c>
      <c r="C140" s="20">
        <v>12</v>
      </c>
      <c r="D140" s="21"/>
      <c r="E140" s="207"/>
      <c r="F140" s="4">
        <v>32.200000000000003</v>
      </c>
      <c r="G140" s="4">
        <v>32.200000000000003</v>
      </c>
      <c r="H140" s="64" t="s">
        <v>281</v>
      </c>
      <c r="I140" s="14" t="s">
        <v>190</v>
      </c>
      <c r="J140" s="14"/>
      <c r="K140" s="14"/>
      <c r="L140" s="14" t="s">
        <v>169</v>
      </c>
      <c r="M140" s="14"/>
      <c r="N140" s="14" t="s">
        <v>16</v>
      </c>
      <c r="O140" s="25"/>
      <c r="P140" s="40">
        <v>0.52</v>
      </c>
      <c r="Q140" s="40">
        <v>1</v>
      </c>
      <c r="R140" s="40">
        <f t="shared" si="32"/>
        <v>16.744000000000003</v>
      </c>
      <c r="S140" s="43">
        <v>0.77</v>
      </c>
      <c r="T140" s="42">
        <v>1</v>
      </c>
      <c r="U140" s="42">
        <f t="shared" si="33"/>
        <v>24.794000000000004</v>
      </c>
      <c r="V140" s="56">
        <v>24</v>
      </c>
      <c r="W140" s="55">
        <f t="shared" si="34"/>
        <v>772.80000000000007</v>
      </c>
    </row>
    <row r="141" spans="1:23" s="34" customFormat="1" ht="18" customHeight="1" x14ac:dyDescent="0.2">
      <c r="A141" s="12">
        <v>140</v>
      </c>
      <c r="B141" s="8" t="s">
        <v>219</v>
      </c>
      <c r="C141" s="20">
        <v>12</v>
      </c>
      <c r="D141" s="21"/>
      <c r="E141" s="207"/>
      <c r="F141" s="4">
        <v>4</v>
      </c>
      <c r="G141" s="4"/>
      <c r="H141" s="64" t="s">
        <v>281</v>
      </c>
      <c r="I141" s="14" t="s">
        <v>190</v>
      </c>
      <c r="J141" s="14"/>
      <c r="K141" s="14"/>
      <c r="L141" s="14" t="s">
        <v>169</v>
      </c>
      <c r="M141" s="14"/>
      <c r="N141" s="14" t="s">
        <v>221</v>
      </c>
      <c r="O141" s="25"/>
      <c r="P141" s="40">
        <v>4.8600000000000003</v>
      </c>
      <c r="Q141" s="40">
        <v>1</v>
      </c>
      <c r="R141" s="40">
        <f t="shared" si="32"/>
        <v>19.440000000000001</v>
      </c>
      <c r="S141" s="43"/>
      <c r="T141" s="42">
        <v>1</v>
      </c>
      <c r="U141" s="42">
        <f t="shared" si="33"/>
        <v>0</v>
      </c>
      <c r="V141" s="56"/>
      <c r="W141" s="55">
        <f t="shared" si="34"/>
        <v>0</v>
      </c>
    </row>
    <row r="142" spans="1:23" s="34" customFormat="1" ht="18" customHeight="1" x14ac:dyDescent="0.2">
      <c r="A142" s="12">
        <v>141</v>
      </c>
      <c r="B142" s="8" t="s">
        <v>220</v>
      </c>
      <c r="C142" s="20">
        <v>12</v>
      </c>
      <c r="D142" s="21"/>
      <c r="E142" s="207"/>
      <c r="F142" s="4">
        <v>1</v>
      </c>
      <c r="G142" s="4"/>
      <c r="H142" s="64" t="s">
        <v>281</v>
      </c>
      <c r="I142" s="14" t="s">
        <v>190</v>
      </c>
      <c r="J142" s="14"/>
      <c r="K142" s="14"/>
      <c r="L142" s="14" t="s">
        <v>169</v>
      </c>
      <c r="M142" s="14"/>
      <c r="N142" s="14" t="s">
        <v>168</v>
      </c>
      <c r="O142" s="25"/>
      <c r="P142" s="40"/>
      <c r="Q142" s="40">
        <v>1</v>
      </c>
      <c r="R142" s="40">
        <f t="shared" si="32"/>
        <v>0</v>
      </c>
      <c r="S142" s="43">
        <v>7.29</v>
      </c>
      <c r="T142" s="42">
        <v>1</v>
      </c>
      <c r="U142" s="42">
        <f t="shared" si="33"/>
        <v>7.29</v>
      </c>
      <c r="V142" s="56"/>
      <c r="W142" s="55">
        <f t="shared" si="34"/>
        <v>0</v>
      </c>
    </row>
    <row r="143" spans="1:23" s="34" customFormat="1" ht="18" customHeight="1" x14ac:dyDescent="0.2">
      <c r="A143" s="12">
        <v>142</v>
      </c>
      <c r="B143" s="8" t="s">
        <v>23</v>
      </c>
      <c r="C143" s="20">
        <v>12</v>
      </c>
      <c r="D143" s="21"/>
      <c r="E143" s="207"/>
      <c r="F143" s="4">
        <v>2</v>
      </c>
      <c r="G143" s="4">
        <v>2</v>
      </c>
      <c r="H143" s="64" t="s">
        <v>281</v>
      </c>
      <c r="I143" s="14" t="s">
        <v>190</v>
      </c>
      <c r="J143" s="14"/>
      <c r="K143" s="14"/>
      <c r="L143" s="14" t="s">
        <v>169</v>
      </c>
      <c r="M143" s="14"/>
      <c r="N143" s="14" t="s">
        <v>16</v>
      </c>
      <c r="O143" s="25"/>
      <c r="P143" s="40">
        <v>6</v>
      </c>
      <c r="Q143" s="40">
        <v>1</v>
      </c>
      <c r="R143" s="40">
        <f t="shared" ref="R143:R206" si="47">IF(N143="S/F",(P143*F143),IF(N143="S",(SUM(F143*P143*Q143)),0))</f>
        <v>12</v>
      </c>
      <c r="S143" s="43">
        <v>6</v>
      </c>
      <c r="T143" s="42">
        <v>1</v>
      </c>
      <c r="U143" s="42">
        <f t="shared" ref="U143:U206" si="48">IF(N143="S/F",(S143*F143),IF(N143="F",(SUM(S143*F143*T143)),0))</f>
        <v>12</v>
      </c>
      <c r="V143" s="56">
        <v>240</v>
      </c>
      <c r="W143" s="55">
        <f t="shared" ref="W143:W206" si="49">G143*V143</f>
        <v>480</v>
      </c>
    </row>
    <row r="144" spans="1:23" s="34" customFormat="1" ht="18" customHeight="1" x14ac:dyDescent="0.2">
      <c r="A144" s="12">
        <v>143</v>
      </c>
      <c r="B144" s="8" t="s">
        <v>21</v>
      </c>
      <c r="C144" s="20">
        <v>12</v>
      </c>
      <c r="D144" s="21"/>
      <c r="E144" s="207"/>
      <c r="F144" s="4">
        <v>4.8</v>
      </c>
      <c r="G144" s="4">
        <v>4.8</v>
      </c>
      <c r="H144" s="64" t="s">
        <v>282</v>
      </c>
      <c r="I144" s="14" t="s">
        <v>190</v>
      </c>
      <c r="J144" s="14"/>
      <c r="K144" s="14"/>
      <c r="L144" s="14" t="s">
        <v>169</v>
      </c>
      <c r="M144" s="14"/>
      <c r="N144" s="14" t="s">
        <v>16</v>
      </c>
      <c r="O144" s="25"/>
      <c r="P144" s="40">
        <v>0.52</v>
      </c>
      <c r="Q144" s="40">
        <v>1</v>
      </c>
      <c r="R144" s="40">
        <f t="shared" si="47"/>
        <v>2.496</v>
      </c>
      <c r="S144" s="43">
        <v>0.77</v>
      </c>
      <c r="T144" s="42">
        <v>1</v>
      </c>
      <c r="U144" s="42">
        <f t="shared" si="48"/>
        <v>3.6959999999999997</v>
      </c>
      <c r="V144" s="56">
        <v>24</v>
      </c>
      <c r="W144" s="55">
        <f t="shared" si="49"/>
        <v>115.19999999999999</v>
      </c>
    </row>
    <row r="145" spans="1:23" s="34" customFormat="1" ht="18" customHeight="1" x14ac:dyDescent="0.2">
      <c r="A145" s="12">
        <v>144</v>
      </c>
      <c r="B145" s="8" t="s">
        <v>21</v>
      </c>
      <c r="C145" s="20">
        <v>10</v>
      </c>
      <c r="D145" s="21"/>
      <c r="E145" s="207"/>
      <c r="F145" s="4">
        <v>1.5</v>
      </c>
      <c r="G145" s="4">
        <v>1.5</v>
      </c>
      <c r="H145" s="64" t="s">
        <v>282</v>
      </c>
      <c r="I145" s="14" t="s">
        <v>190</v>
      </c>
      <c r="J145" s="14"/>
      <c r="K145" s="14"/>
      <c r="L145" s="14" t="s">
        <v>169</v>
      </c>
      <c r="M145" s="14"/>
      <c r="N145" s="14" t="s">
        <v>16</v>
      </c>
      <c r="O145" s="25"/>
      <c r="P145" s="40">
        <v>0.44</v>
      </c>
      <c r="Q145" s="40">
        <v>1</v>
      </c>
      <c r="R145" s="40">
        <f t="shared" si="47"/>
        <v>0.66</v>
      </c>
      <c r="S145" s="43">
        <v>0.66</v>
      </c>
      <c r="T145" s="42">
        <v>1</v>
      </c>
      <c r="U145" s="42">
        <f t="shared" si="48"/>
        <v>0.99</v>
      </c>
      <c r="V145" s="56">
        <v>21</v>
      </c>
      <c r="W145" s="55">
        <f t="shared" si="49"/>
        <v>31.5</v>
      </c>
    </row>
    <row r="146" spans="1:23" s="34" customFormat="1" ht="18" customHeight="1" x14ac:dyDescent="0.2">
      <c r="A146" s="12">
        <v>145</v>
      </c>
      <c r="B146" s="8" t="s">
        <v>219</v>
      </c>
      <c r="C146" s="20">
        <v>12</v>
      </c>
      <c r="D146" s="21"/>
      <c r="E146" s="207"/>
      <c r="F146" s="4">
        <v>3</v>
      </c>
      <c r="G146" s="4"/>
      <c r="H146" s="64" t="s">
        <v>282</v>
      </c>
      <c r="I146" s="14" t="s">
        <v>190</v>
      </c>
      <c r="J146" s="14"/>
      <c r="K146" s="14"/>
      <c r="L146" s="14" t="s">
        <v>169</v>
      </c>
      <c r="M146" s="14"/>
      <c r="N146" s="14" t="s">
        <v>221</v>
      </c>
      <c r="O146" s="25"/>
      <c r="P146" s="40">
        <v>4.8600000000000003</v>
      </c>
      <c r="Q146" s="40">
        <v>1</v>
      </c>
      <c r="R146" s="40">
        <f t="shared" si="47"/>
        <v>14.580000000000002</v>
      </c>
      <c r="S146" s="43"/>
      <c r="T146" s="42">
        <v>1</v>
      </c>
      <c r="U146" s="42">
        <f t="shared" si="48"/>
        <v>0</v>
      </c>
      <c r="V146" s="56"/>
      <c r="W146" s="55">
        <f t="shared" si="49"/>
        <v>0</v>
      </c>
    </row>
    <row r="147" spans="1:23" s="34" customFormat="1" ht="18" customHeight="1" x14ac:dyDescent="0.2">
      <c r="A147" s="12">
        <v>146</v>
      </c>
      <c r="B147" s="8" t="s">
        <v>219</v>
      </c>
      <c r="C147" s="20">
        <v>10</v>
      </c>
      <c r="D147" s="21"/>
      <c r="E147" s="207"/>
      <c r="F147" s="4">
        <v>2</v>
      </c>
      <c r="G147" s="4"/>
      <c r="H147" s="64" t="s">
        <v>282</v>
      </c>
      <c r="I147" s="14" t="s">
        <v>190</v>
      </c>
      <c r="J147" s="14"/>
      <c r="K147" s="14"/>
      <c r="L147" s="14" t="s">
        <v>169</v>
      </c>
      <c r="M147" s="14"/>
      <c r="N147" s="14" t="s">
        <v>221</v>
      </c>
      <c r="O147" s="25"/>
      <c r="P147" s="40">
        <v>3.96</v>
      </c>
      <c r="Q147" s="40">
        <v>1</v>
      </c>
      <c r="R147" s="40">
        <f t="shared" si="47"/>
        <v>7.92</v>
      </c>
      <c r="S147" s="43"/>
      <c r="T147" s="42">
        <v>1</v>
      </c>
      <c r="U147" s="42">
        <f t="shared" si="48"/>
        <v>0</v>
      </c>
      <c r="V147" s="56"/>
      <c r="W147" s="55">
        <f t="shared" si="49"/>
        <v>0</v>
      </c>
    </row>
    <row r="148" spans="1:23" s="34" customFormat="1" ht="18" customHeight="1" x14ac:dyDescent="0.2">
      <c r="A148" s="12">
        <v>147</v>
      </c>
      <c r="B148" s="8" t="s">
        <v>24</v>
      </c>
      <c r="C148" s="20">
        <v>12</v>
      </c>
      <c r="D148" s="21"/>
      <c r="E148" s="207">
        <v>150</v>
      </c>
      <c r="F148" s="4">
        <v>2</v>
      </c>
      <c r="G148" s="4"/>
      <c r="H148" s="64" t="s">
        <v>282</v>
      </c>
      <c r="I148" s="14" t="s">
        <v>190</v>
      </c>
      <c r="J148" s="14"/>
      <c r="K148" s="14"/>
      <c r="L148" s="14" t="s">
        <v>169</v>
      </c>
      <c r="M148" s="14"/>
      <c r="N148" s="14" t="s">
        <v>168</v>
      </c>
      <c r="O148" s="25"/>
      <c r="P148" s="40"/>
      <c r="Q148" s="40">
        <v>1</v>
      </c>
      <c r="R148" s="40">
        <f t="shared" si="47"/>
        <v>0</v>
      </c>
      <c r="S148" s="43">
        <v>1.35</v>
      </c>
      <c r="T148" s="42">
        <v>1</v>
      </c>
      <c r="U148" s="42">
        <f t="shared" si="48"/>
        <v>2.7</v>
      </c>
      <c r="V148" s="56"/>
      <c r="W148" s="55">
        <f t="shared" si="49"/>
        <v>0</v>
      </c>
    </row>
    <row r="149" spans="1:23" s="34" customFormat="1" ht="18" customHeight="1" x14ac:dyDescent="0.2">
      <c r="A149" s="12">
        <v>148</v>
      </c>
      <c r="B149" s="8" t="s">
        <v>24</v>
      </c>
      <c r="C149" s="20">
        <v>10</v>
      </c>
      <c r="D149" s="21"/>
      <c r="E149" s="207">
        <v>150</v>
      </c>
      <c r="F149" s="4">
        <v>1</v>
      </c>
      <c r="G149" s="4"/>
      <c r="H149" s="64" t="s">
        <v>282</v>
      </c>
      <c r="I149" s="14" t="s">
        <v>190</v>
      </c>
      <c r="J149" s="14"/>
      <c r="K149" s="14"/>
      <c r="L149" s="14" t="s">
        <v>169</v>
      </c>
      <c r="M149" s="14"/>
      <c r="N149" s="14" t="s">
        <v>168</v>
      </c>
      <c r="O149" s="25"/>
      <c r="P149" s="40"/>
      <c r="Q149" s="40">
        <v>1</v>
      </c>
      <c r="R149" s="40">
        <f t="shared" si="47"/>
        <v>0</v>
      </c>
      <c r="S149" s="43">
        <v>1.35</v>
      </c>
      <c r="T149" s="42">
        <v>1</v>
      </c>
      <c r="U149" s="42">
        <f t="shared" si="48"/>
        <v>1.35</v>
      </c>
      <c r="V149" s="56"/>
      <c r="W149" s="55">
        <f t="shared" si="49"/>
        <v>0</v>
      </c>
    </row>
    <row r="150" spans="1:23" s="34" customFormat="1" ht="18" customHeight="1" x14ac:dyDescent="0.2">
      <c r="A150" s="12">
        <v>149</v>
      </c>
      <c r="B150" s="8" t="s">
        <v>21</v>
      </c>
      <c r="C150" s="20">
        <v>12</v>
      </c>
      <c r="D150" s="21"/>
      <c r="E150" s="207"/>
      <c r="F150" s="4">
        <v>12.5</v>
      </c>
      <c r="G150" s="4">
        <v>12.5</v>
      </c>
      <c r="H150" s="64" t="s">
        <v>283</v>
      </c>
      <c r="I150" s="14" t="s">
        <v>190</v>
      </c>
      <c r="J150" s="14"/>
      <c r="K150" s="14"/>
      <c r="L150" s="14" t="s">
        <v>169</v>
      </c>
      <c r="M150" s="14"/>
      <c r="N150" s="14" t="s">
        <v>16</v>
      </c>
      <c r="O150" s="25"/>
      <c r="P150" s="40">
        <v>0.52</v>
      </c>
      <c r="Q150" s="40">
        <v>1</v>
      </c>
      <c r="R150" s="40">
        <f t="shared" si="47"/>
        <v>6.5</v>
      </c>
      <c r="S150" s="43">
        <v>0.77</v>
      </c>
      <c r="T150" s="42">
        <v>1</v>
      </c>
      <c r="U150" s="42">
        <f t="shared" si="48"/>
        <v>9.625</v>
      </c>
      <c r="V150" s="56">
        <v>24</v>
      </c>
      <c r="W150" s="55">
        <f t="shared" si="49"/>
        <v>300</v>
      </c>
    </row>
    <row r="151" spans="1:23" s="34" customFormat="1" ht="18" customHeight="1" x14ac:dyDescent="0.2">
      <c r="A151" s="12">
        <v>150</v>
      </c>
      <c r="B151" s="8" t="s">
        <v>219</v>
      </c>
      <c r="C151" s="20">
        <v>12</v>
      </c>
      <c r="D151" s="21"/>
      <c r="E151" s="207"/>
      <c r="F151" s="4">
        <v>14</v>
      </c>
      <c r="G151" s="4"/>
      <c r="H151" s="64" t="s">
        <v>283</v>
      </c>
      <c r="I151" s="14" t="s">
        <v>190</v>
      </c>
      <c r="J151" s="14"/>
      <c r="K151" s="14"/>
      <c r="L151" s="14" t="s">
        <v>169</v>
      </c>
      <c r="M151" s="14"/>
      <c r="N151" s="14" t="s">
        <v>221</v>
      </c>
      <c r="O151" s="25"/>
      <c r="P151" s="40">
        <v>4.8600000000000003</v>
      </c>
      <c r="Q151" s="40">
        <v>1</v>
      </c>
      <c r="R151" s="40">
        <f t="shared" si="47"/>
        <v>68.040000000000006</v>
      </c>
      <c r="S151" s="43"/>
      <c r="T151" s="42">
        <v>1</v>
      </c>
      <c r="U151" s="42">
        <f t="shared" si="48"/>
        <v>0</v>
      </c>
      <c r="V151" s="56"/>
      <c r="W151" s="55">
        <f t="shared" si="49"/>
        <v>0</v>
      </c>
    </row>
    <row r="152" spans="1:23" s="34" customFormat="1" ht="18" customHeight="1" x14ac:dyDescent="0.2">
      <c r="A152" s="12">
        <v>151</v>
      </c>
      <c r="B152" s="8" t="s">
        <v>220</v>
      </c>
      <c r="C152" s="20">
        <v>12</v>
      </c>
      <c r="D152" s="21"/>
      <c r="E152" s="207"/>
      <c r="F152" s="4">
        <v>2</v>
      </c>
      <c r="G152" s="4"/>
      <c r="H152" s="64" t="s">
        <v>283</v>
      </c>
      <c r="I152" s="14" t="s">
        <v>190</v>
      </c>
      <c r="J152" s="14"/>
      <c r="K152" s="14"/>
      <c r="L152" s="14" t="s">
        <v>169</v>
      </c>
      <c r="M152" s="14"/>
      <c r="N152" s="14" t="s">
        <v>168</v>
      </c>
      <c r="O152" s="25"/>
      <c r="P152" s="40"/>
      <c r="Q152" s="40">
        <v>1</v>
      </c>
      <c r="R152" s="40">
        <f t="shared" si="47"/>
        <v>0</v>
      </c>
      <c r="S152" s="43">
        <v>7.29</v>
      </c>
      <c r="T152" s="42">
        <v>1</v>
      </c>
      <c r="U152" s="42">
        <f t="shared" si="48"/>
        <v>14.58</v>
      </c>
      <c r="V152" s="56"/>
      <c r="W152" s="55">
        <f t="shared" si="49"/>
        <v>0</v>
      </c>
    </row>
    <row r="153" spans="1:23" s="34" customFormat="1" ht="18" customHeight="1" x14ac:dyDescent="0.2">
      <c r="A153" s="12">
        <v>152</v>
      </c>
      <c r="B153" s="8" t="s">
        <v>219</v>
      </c>
      <c r="C153" s="20">
        <v>4</v>
      </c>
      <c r="D153" s="21"/>
      <c r="E153" s="207"/>
      <c r="F153" s="4">
        <v>1</v>
      </c>
      <c r="G153" s="4"/>
      <c r="H153" s="64" t="s">
        <v>283</v>
      </c>
      <c r="I153" s="14" t="s">
        <v>190</v>
      </c>
      <c r="J153" s="14"/>
      <c r="K153" s="14"/>
      <c r="L153" s="14" t="s">
        <v>169</v>
      </c>
      <c r="M153" s="14"/>
      <c r="N153" s="14" t="s">
        <v>221</v>
      </c>
      <c r="O153" s="25"/>
      <c r="P153" s="40">
        <v>1.94</v>
      </c>
      <c r="Q153" s="40">
        <v>1</v>
      </c>
      <c r="R153" s="40">
        <f t="shared" si="47"/>
        <v>1.94</v>
      </c>
      <c r="S153" s="43"/>
      <c r="T153" s="42">
        <v>1</v>
      </c>
      <c r="U153" s="42">
        <f t="shared" si="48"/>
        <v>0</v>
      </c>
      <c r="V153" s="56"/>
      <c r="W153" s="55">
        <f t="shared" si="49"/>
        <v>0</v>
      </c>
    </row>
    <row r="154" spans="1:23" s="34" customFormat="1" ht="18" customHeight="1" x14ac:dyDescent="0.2">
      <c r="A154" s="12">
        <v>153</v>
      </c>
      <c r="B154" s="8" t="s">
        <v>219</v>
      </c>
      <c r="C154" s="20">
        <v>2</v>
      </c>
      <c r="D154" s="21"/>
      <c r="E154" s="207"/>
      <c r="F154" s="4">
        <v>2</v>
      </c>
      <c r="G154" s="4"/>
      <c r="H154" s="64" t="s">
        <v>283</v>
      </c>
      <c r="I154" s="14" t="s">
        <v>190</v>
      </c>
      <c r="J154" s="14"/>
      <c r="K154" s="14"/>
      <c r="L154" s="14" t="s">
        <v>169</v>
      </c>
      <c r="M154" s="14"/>
      <c r="N154" s="14" t="s">
        <v>221</v>
      </c>
      <c r="O154" s="25"/>
      <c r="P154" s="40">
        <v>1.2</v>
      </c>
      <c r="Q154" s="40">
        <v>1</v>
      </c>
      <c r="R154" s="40">
        <f t="shared" si="47"/>
        <v>2.4</v>
      </c>
      <c r="S154" s="43"/>
      <c r="T154" s="42">
        <v>1</v>
      </c>
      <c r="U154" s="42">
        <f t="shared" si="48"/>
        <v>0</v>
      </c>
      <c r="V154" s="56"/>
      <c r="W154" s="55">
        <f t="shared" si="49"/>
        <v>0</v>
      </c>
    </row>
    <row r="155" spans="1:23" s="34" customFormat="1" ht="18" customHeight="1" x14ac:dyDescent="0.2">
      <c r="A155" s="12">
        <v>154</v>
      </c>
      <c r="B155" s="8" t="s">
        <v>24</v>
      </c>
      <c r="C155" s="20">
        <v>12</v>
      </c>
      <c r="D155" s="21"/>
      <c r="E155" s="207">
        <v>150</v>
      </c>
      <c r="F155" s="4">
        <v>3</v>
      </c>
      <c r="G155" s="4"/>
      <c r="H155" s="64" t="s">
        <v>283</v>
      </c>
      <c r="I155" s="14" t="s">
        <v>190</v>
      </c>
      <c r="J155" s="14"/>
      <c r="K155" s="14"/>
      <c r="L155" s="14" t="s">
        <v>169</v>
      </c>
      <c r="M155" s="14"/>
      <c r="N155" s="14" t="s">
        <v>168</v>
      </c>
      <c r="O155" s="25"/>
      <c r="P155" s="40"/>
      <c r="Q155" s="40">
        <v>1</v>
      </c>
      <c r="R155" s="40">
        <f t="shared" si="47"/>
        <v>0</v>
      </c>
      <c r="S155" s="43">
        <v>1.35</v>
      </c>
      <c r="T155" s="42">
        <v>1</v>
      </c>
      <c r="U155" s="42">
        <f t="shared" si="48"/>
        <v>4.0500000000000007</v>
      </c>
      <c r="V155" s="56"/>
      <c r="W155" s="55">
        <f t="shared" si="49"/>
        <v>0</v>
      </c>
    </row>
    <row r="156" spans="1:23" s="34" customFormat="1" ht="18" customHeight="1" x14ac:dyDescent="0.2">
      <c r="A156" s="12">
        <v>155</v>
      </c>
      <c r="B156" s="8" t="s">
        <v>24</v>
      </c>
      <c r="C156" s="20">
        <v>2</v>
      </c>
      <c r="D156" s="21"/>
      <c r="E156" s="207">
        <v>150</v>
      </c>
      <c r="F156" s="4">
        <v>2</v>
      </c>
      <c r="G156" s="4"/>
      <c r="H156" s="64" t="s">
        <v>283</v>
      </c>
      <c r="I156" s="14" t="s">
        <v>190</v>
      </c>
      <c r="J156" s="14"/>
      <c r="K156" s="14"/>
      <c r="L156" s="14" t="s">
        <v>169</v>
      </c>
      <c r="M156" s="14"/>
      <c r="N156" s="14" t="s">
        <v>168</v>
      </c>
      <c r="O156" s="25"/>
      <c r="P156" s="40"/>
      <c r="Q156" s="40">
        <v>1</v>
      </c>
      <c r="R156" s="40">
        <f t="shared" si="47"/>
        <v>0</v>
      </c>
      <c r="S156" s="43">
        <v>0.39</v>
      </c>
      <c r="T156" s="42">
        <v>1</v>
      </c>
      <c r="U156" s="42">
        <f t="shared" si="48"/>
        <v>0.78</v>
      </c>
      <c r="V156" s="56"/>
      <c r="W156" s="55">
        <f t="shared" si="49"/>
        <v>0</v>
      </c>
    </row>
    <row r="157" spans="1:23" s="34" customFormat="1" ht="18" customHeight="1" x14ac:dyDescent="0.2">
      <c r="A157" s="12">
        <v>156</v>
      </c>
      <c r="B157" s="8" t="s">
        <v>24</v>
      </c>
      <c r="C157" s="20">
        <v>1</v>
      </c>
      <c r="D157" s="21"/>
      <c r="E157" s="207">
        <v>150</v>
      </c>
      <c r="F157" s="4">
        <v>6</v>
      </c>
      <c r="G157" s="4"/>
      <c r="H157" s="64" t="s">
        <v>283</v>
      </c>
      <c r="I157" s="14" t="s">
        <v>190</v>
      </c>
      <c r="J157" s="14"/>
      <c r="K157" s="14"/>
      <c r="L157" s="14" t="s">
        <v>169</v>
      </c>
      <c r="M157" s="14"/>
      <c r="N157" s="14" t="s">
        <v>168</v>
      </c>
      <c r="O157" s="25"/>
      <c r="P157" s="40"/>
      <c r="Q157" s="40">
        <v>1</v>
      </c>
      <c r="R157" s="40">
        <f t="shared" si="47"/>
        <v>0</v>
      </c>
      <c r="S157" s="43">
        <v>0.39</v>
      </c>
      <c r="T157" s="42">
        <v>1</v>
      </c>
      <c r="U157" s="42">
        <f t="shared" si="48"/>
        <v>2.34</v>
      </c>
      <c r="V157" s="56"/>
      <c r="W157" s="55">
        <f t="shared" si="49"/>
        <v>0</v>
      </c>
    </row>
    <row r="158" spans="1:23" s="34" customFormat="1" ht="18" customHeight="1" x14ac:dyDescent="0.2">
      <c r="A158" s="12">
        <v>157</v>
      </c>
      <c r="B158" s="8" t="s">
        <v>23</v>
      </c>
      <c r="C158" s="20">
        <v>12</v>
      </c>
      <c r="D158" s="21"/>
      <c r="E158" s="207"/>
      <c r="F158" s="4">
        <v>2</v>
      </c>
      <c r="G158" s="4">
        <v>2</v>
      </c>
      <c r="H158" s="64" t="s">
        <v>283</v>
      </c>
      <c r="I158" s="14" t="s">
        <v>190</v>
      </c>
      <c r="J158" s="14"/>
      <c r="K158" s="14"/>
      <c r="L158" s="14" t="s">
        <v>169</v>
      </c>
      <c r="M158" s="14"/>
      <c r="N158" s="14" t="s">
        <v>16</v>
      </c>
      <c r="O158" s="25"/>
      <c r="P158" s="40">
        <v>6</v>
      </c>
      <c r="Q158" s="40">
        <v>1</v>
      </c>
      <c r="R158" s="40">
        <f t="shared" si="47"/>
        <v>12</v>
      </c>
      <c r="S158" s="43">
        <v>6</v>
      </c>
      <c r="T158" s="42">
        <v>1</v>
      </c>
      <c r="U158" s="42">
        <f t="shared" si="48"/>
        <v>12</v>
      </c>
      <c r="V158" s="56">
        <v>240</v>
      </c>
      <c r="W158" s="55">
        <f t="shared" si="49"/>
        <v>480</v>
      </c>
    </row>
    <row r="159" spans="1:23" s="34" customFormat="1" ht="18" customHeight="1" x14ac:dyDescent="0.2">
      <c r="A159" s="12">
        <v>158</v>
      </c>
      <c r="B159" s="8" t="s">
        <v>21</v>
      </c>
      <c r="C159" s="20">
        <v>12</v>
      </c>
      <c r="D159" s="21"/>
      <c r="E159" s="207"/>
      <c r="F159" s="4">
        <v>188.5</v>
      </c>
      <c r="G159" s="4">
        <v>188.5</v>
      </c>
      <c r="H159" s="64" t="s">
        <v>284</v>
      </c>
      <c r="I159" s="14" t="s">
        <v>190</v>
      </c>
      <c r="J159" s="14"/>
      <c r="K159" s="14"/>
      <c r="L159" s="14" t="s">
        <v>169</v>
      </c>
      <c r="M159" s="14"/>
      <c r="N159" s="14" t="s">
        <v>16</v>
      </c>
      <c r="O159" s="25"/>
      <c r="P159" s="40">
        <v>0.52</v>
      </c>
      <c r="Q159" s="40">
        <v>1</v>
      </c>
      <c r="R159" s="40">
        <f t="shared" si="47"/>
        <v>98.02000000000001</v>
      </c>
      <c r="S159" s="43">
        <v>0.77</v>
      </c>
      <c r="T159" s="42">
        <v>1</v>
      </c>
      <c r="U159" s="42">
        <f t="shared" si="48"/>
        <v>145.14500000000001</v>
      </c>
      <c r="V159" s="56">
        <v>24</v>
      </c>
      <c r="W159" s="55">
        <f t="shared" si="49"/>
        <v>4524</v>
      </c>
    </row>
    <row r="160" spans="1:23" s="34" customFormat="1" ht="18" customHeight="1" x14ac:dyDescent="0.2">
      <c r="A160" s="12">
        <v>159</v>
      </c>
      <c r="B160" s="8" t="s">
        <v>219</v>
      </c>
      <c r="C160" s="20">
        <v>12</v>
      </c>
      <c r="D160" s="21"/>
      <c r="E160" s="207"/>
      <c r="F160" s="4">
        <v>3</v>
      </c>
      <c r="G160" s="4"/>
      <c r="H160" s="64" t="s">
        <v>284</v>
      </c>
      <c r="I160" s="14" t="s">
        <v>190</v>
      </c>
      <c r="J160" s="14"/>
      <c r="K160" s="14"/>
      <c r="L160" s="14" t="s">
        <v>169</v>
      </c>
      <c r="M160" s="14"/>
      <c r="N160" s="14" t="s">
        <v>221</v>
      </c>
      <c r="O160" s="25"/>
      <c r="P160" s="40">
        <v>4.8600000000000003</v>
      </c>
      <c r="Q160" s="40">
        <v>1</v>
      </c>
      <c r="R160" s="40">
        <f t="shared" si="47"/>
        <v>14.580000000000002</v>
      </c>
      <c r="S160" s="43"/>
      <c r="T160" s="42">
        <v>1</v>
      </c>
      <c r="U160" s="42">
        <f t="shared" si="48"/>
        <v>0</v>
      </c>
      <c r="V160" s="56"/>
      <c r="W160" s="55">
        <f t="shared" si="49"/>
        <v>0</v>
      </c>
    </row>
    <row r="161" spans="1:23" s="34" customFormat="1" ht="18" customHeight="1" x14ac:dyDescent="0.2">
      <c r="A161" s="12">
        <v>160</v>
      </c>
      <c r="B161" s="8" t="s">
        <v>220</v>
      </c>
      <c r="C161" s="20">
        <v>12</v>
      </c>
      <c r="D161" s="21"/>
      <c r="E161" s="207"/>
      <c r="F161" s="4">
        <v>5</v>
      </c>
      <c r="G161" s="4"/>
      <c r="H161" s="64" t="s">
        <v>284</v>
      </c>
      <c r="I161" s="14" t="s">
        <v>190</v>
      </c>
      <c r="J161" s="14"/>
      <c r="K161" s="14"/>
      <c r="L161" s="14" t="s">
        <v>169</v>
      </c>
      <c r="M161" s="14"/>
      <c r="N161" s="14" t="s">
        <v>168</v>
      </c>
      <c r="O161" s="25"/>
      <c r="P161" s="40"/>
      <c r="Q161" s="40">
        <v>1</v>
      </c>
      <c r="R161" s="40">
        <f t="shared" si="47"/>
        <v>0</v>
      </c>
      <c r="S161" s="43">
        <v>7.29</v>
      </c>
      <c r="T161" s="42">
        <v>1</v>
      </c>
      <c r="U161" s="42">
        <f t="shared" si="48"/>
        <v>36.450000000000003</v>
      </c>
      <c r="V161" s="56"/>
      <c r="W161" s="55">
        <f t="shared" si="49"/>
        <v>0</v>
      </c>
    </row>
    <row r="162" spans="1:23" s="34" customFormat="1" ht="18" customHeight="1" x14ac:dyDescent="0.2">
      <c r="A162" s="12">
        <v>161</v>
      </c>
      <c r="B162" s="8" t="s">
        <v>23</v>
      </c>
      <c r="C162" s="20">
        <v>12</v>
      </c>
      <c r="D162" s="21"/>
      <c r="E162" s="207"/>
      <c r="F162" s="4">
        <v>9</v>
      </c>
      <c r="G162" s="4">
        <v>9</v>
      </c>
      <c r="H162" s="64" t="s">
        <v>284</v>
      </c>
      <c r="I162" s="14" t="s">
        <v>190</v>
      </c>
      <c r="J162" s="14"/>
      <c r="K162" s="14"/>
      <c r="L162" s="14" t="s">
        <v>169</v>
      </c>
      <c r="M162" s="14"/>
      <c r="N162" s="14" t="s">
        <v>16</v>
      </c>
      <c r="O162" s="25"/>
      <c r="P162" s="40">
        <v>6</v>
      </c>
      <c r="Q162" s="40">
        <v>1</v>
      </c>
      <c r="R162" s="40">
        <f t="shared" si="47"/>
        <v>54</v>
      </c>
      <c r="S162" s="43">
        <v>6</v>
      </c>
      <c r="T162" s="42">
        <v>1</v>
      </c>
      <c r="U162" s="42">
        <f t="shared" si="48"/>
        <v>54</v>
      </c>
      <c r="V162" s="56">
        <v>240</v>
      </c>
      <c r="W162" s="55">
        <f t="shared" si="49"/>
        <v>2160</v>
      </c>
    </row>
    <row r="163" spans="1:23" s="34" customFormat="1" ht="18" customHeight="1" x14ac:dyDescent="0.2">
      <c r="A163" s="12">
        <v>162</v>
      </c>
      <c r="B163" s="8" t="s">
        <v>21</v>
      </c>
      <c r="C163" s="20">
        <v>12</v>
      </c>
      <c r="D163" s="21"/>
      <c r="E163" s="207"/>
      <c r="F163" s="4">
        <v>348.75</v>
      </c>
      <c r="G163" s="4">
        <v>348.75</v>
      </c>
      <c r="H163" s="64" t="s">
        <v>285</v>
      </c>
      <c r="I163" s="14" t="s">
        <v>190</v>
      </c>
      <c r="J163" s="14"/>
      <c r="K163" s="14"/>
      <c r="L163" s="14" t="s">
        <v>169</v>
      </c>
      <c r="M163" s="14"/>
      <c r="N163" s="14" t="s">
        <v>16</v>
      </c>
      <c r="O163" s="25"/>
      <c r="P163" s="40">
        <v>0.52</v>
      </c>
      <c r="Q163" s="40">
        <v>1</v>
      </c>
      <c r="R163" s="40">
        <f t="shared" si="47"/>
        <v>181.35</v>
      </c>
      <c r="S163" s="43">
        <v>0.77</v>
      </c>
      <c r="T163" s="42">
        <v>1</v>
      </c>
      <c r="U163" s="42">
        <f t="shared" si="48"/>
        <v>268.53750000000002</v>
      </c>
      <c r="V163" s="56">
        <v>24</v>
      </c>
      <c r="W163" s="55">
        <f t="shared" si="49"/>
        <v>8370</v>
      </c>
    </row>
    <row r="164" spans="1:23" s="34" customFormat="1" ht="18" customHeight="1" x14ac:dyDescent="0.2">
      <c r="A164" s="12">
        <v>163</v>
      </c>
      <c r="B164" s="8" t="s">
        <v>219</v>
      </c>
      <c r="C164" s="20">
        <v>12</v>
      </c>
      <c r="D164" s="21"/>
      <c r="E164" s="207"/>
      <c r="F164" s="4">
        <v>4</v>
      </c>
      <c r="G164" s="4"/>
      <c r="H164" s="64" t="s">
        <v>285</v>
      </c>
      <c r="I164" s="14" t="s">
        <v>190</v>
      </c>
      <c r="J164" s="14"/>
      <c r="K164" s="14"/>
      <c r="L164" s="14" t="s">
        <v>169</v>
      </c>
      <c r="M164" s="14"/>
      <c r="N164" s="14" t="s">
        <v>221</v>
      </c>
      <c r="O164" s="25"/>
      <c r="P164" s="40">
        <v>4.8600000000000003</v>
      </c>
      <c r="Q164" s="40">
        <v>1</v>
      </c>
      <c r="R164" s="40">
        <f t="shared" si="47"/>
        <v>19.440000000000001</v>
      </c>
      <c r="S164" s="43"/>
      <c r="T164" s="42">
        <v>1</v>
      </c>
      <c r="U164" s="42">
        <f t="shared" si="48"/>
        <v>0</v>
      </c>
      <c r="V164" s="56"/>
      <c r="W164" s="55">
        <f t="shared" si="49"/>
        <v>0</v>
      </c>
    </row>
    <row r="165" spans="1:23" s="34" customFormat="1" ht="18" customHeight="1" x14ac:dyDescent="0.2">
      <c r="A165" s="12">
        <v>164</v>
      </c>
      <c r="B165" s="8" t="s">
        <v>220</v>
      </c>
      <c r="C165" s="20">
        <v>12</v>
      </c>
      <c r="D165" s="21"/>
      <c r="E165" s="207"/>
      <c r="F165" s="4">
        <v>10</v>
      </c>
      <c r="G165" s="4"/>
      <c r="H165" s="64" t="s">
        <v>285</v>
      </c>
      <c r="I165" s="14" t="s">
        <v>190</v>
      </c>
      <c r="J165" s="14"/>
      <c r="K165" s="14"/>
      <c r="L165" s="14" t="s">
        <v>169</v>
      </c>
      <c r="M165" s="14"/>
      <c r="N165" s="14" t="s">
        <v>168</v>
      </c>
      <c r="O165" s="25"/>
      <c r="P165" s="40"/>
      <c r="Q165" s="40">
        <v>1</v>
      </c>
      <c r="R165" s="40">
        <f t="shared" si="47"/>
        <v>0</v>
      </c>
      <c r="S165" s="43">
        <v>7.29</v>
      </c>
      <c r="T165" s="42">
        <v>1</v>
      </c>
      <c r="U165" s="42">
        <f t="shared" si="48"/>
        <v>72.900000000000006</v>
      </c>
      <c r="V165" s="56"/>
      <c r="W165" s="55">
        <f t="shared" si="49"/>
        <v>0</v>
      </c>
    </row>
    <row r="166" spans="1:23" s="34" customFormat="1" ht="18" customHeight="1" x14ac:dyDescent="0.2">
      <c r="A166" s="12">
        <v>165</v>
      </c>
      <c r="B166" s="8" t="s">
        <v>21</v>
      </c>
      <c r="C166" s="20">
        <v>12</v>
      </c>
      <c r="D166" s="21"/>
      <c r="E166" s="207"/>
      <c r="F166" s="4">
        <v>11.5</v>
      </c>
      <c r="G166" s="4">
        <v>11.5</v>
      </c>
      <c r="H166" s="64" t="s">
        <v>286</v>
      </c>
      <c r="I166" s="14" t="s">
        <v>190</v>
      </c>
      <c r="J166" s="14"/>
      <c r="K166" s="14"/>
      <c r="L166" s="14" t="s">
        <v>169</v>
      </c>
      <c r="M166" s="14"/>
      <c r="N166" s="14" t="s">
        <v>16</v>
      </c>
      <c r="O166" s="25"/>
      <c r="P166" s="40">
        <v>0.52</v>
      </c>
      <c r="Q166" s="40">
        <v>1</v>
      </c>
      <c r="R166" s="40">
        <f t="shared" si="47"/>
        <v>5.98</v>
      </c>
      <c r="S166" s="43">
        <v>0.77</v>
      </c>
      <c r="T166" s="42">
        <v>1</v>
      </c>
      <c r="U166" s="42">
        <f t="shared" si="48"/>
        <v>8.8550000000000004</v>
      </c>
      <c r="V166" s="56">
        <v>24</v>
      </c>
      <c r="W166" s="55">
        <f t="shared" si="49"/>
        <v>276</v>
      </c>
    </row>
    <row r="167" spans="1:23" s="34" customFormat="1" ht="18" customHeight="1" x14ac:dyDescent="0.2">
      <c r="A167" s="12">
        <v>166</v>
      </c>
      <c r="B167" s="8" t="s">
        <v>219</v>
      </c>
      <c r="C167" s="20">
        <v>12</v>
      </c>
      <c r="D167" s="21"/>
      <c r="E167" s="207"/>
      <c r="F167" s="4">
        <v>4</v>
      </c>
      <c r="G167" s="4"/>
      <c r="H167" s="64" t="s">
        <v>286</v>
      </c>
      <c r="I167" s="14" t="s">
        <v>190</v>
      </c>
      <c r="J167" s="14"/>
      <c r="K167" s="14"/>
      <c r="L167" s="14" t="s">
        <v>169</v>
      </c>
      <c r="M167" s="14"/>
      <c r="N167" s="14" t="s">
        <v>221</v>
      </c>
      <c r="O167" s="25"/>
      <c r="P167" s="40">
        <v>4.8600000000000003</v>
      </c>
      <c r="Q167" s="40">
        <v>1</v>
      </c>
      <c r="R167" s="40">
        <f t="shared" si="47"/>
        <v>19.440000000000001</v>
      </c>
      <c r="S167" s="43"/>
      <c r="T167" s="42">
        <v>1</v>
      </c>
      <c r="U167" s="42">
        <f t="shared" si="48"/>
        <v>0</v>
      </c>
      <c r="V167" s="56"/>
      <c r="W167" s="55">
        <f t="shared" si="49"/>
        <v>0</v>
      </c>
    </row>
    <row r="168" spans="1:23" s="34" customFormat="1" ht="18" customHeight="1" x14ac:dyDescent="0.2">
      <c r="A168" s="12">
        <v>167</v>
      </c>
      <c r="B168" s="8" t="s">
        <v>220</v>
      </c>
      <c r="C168" s="20">
        <v>12</v>
      </c>
      <c r="D168" s="21"/>
      <c r="E168" s="207"/>
      <c r="F168" s="4">
        <v>2</v>
      </c>
      <c r="G168" s="4"/>
      <c r="H168" s="64" t="s">
        <v>286</v>
      </c>
      <c r="I168" s="14" t="s">
        <v>190</v>
      </c>
      <c r="J168" s="14"/>
      <c r="K168" s="14"/>
      <c r="L168" s="14" t="s">
        <v>169</v>
      </c>
      <c r="M168" s="14"/>
      <c r="N168" s="14" t="s">
        <v>168</v>
      </c>
      <c r="O168" s="25"/>
      <c r="P168" s="40"/>
      <c r="Q168" s="40">
        <v>1</v>
      </c>
      <c r="R168" s="40">
        <f t="shared" si="47"/>
        <v>0</v>
      </c>
      <c r="S168" s="43">
        <v>7.29</v>
      </c>
      <c r="T168" s="42">
        <v>1</v>
      </c>
      <c r="U168" s="42">
        <f t="shared" si="48"/>
        <v>14.58</v>
      </c>
      <c r="V168" s="56"/>
      <c r="W168" s="55">
        <f t="shared" si="49"/>
        <v>0</v>
      </c>
    </row>
    <row r="169" spans="1:23" s="34" customFormat="1" ht="18" customHeight="1" x14ac:dyDescent="0.2">
      <c r="A169" s="12">
        <v>168</v>
      </c>
      <c r="B169" s="8" t="s">
        <v>24</v>
      </c>
      <c r="C169" s="20">
        <v>12</v>
      </c>
      <c r="D169" s="21"/>
      <c r="E169" s="207">
        <v>150</v>
      </c>
      <c r="F169" s="4">
        <v>2</v>
      </c>
      <c r="G169" s="4"/>
      <c r="H169" s="64" t="s">
        <v>286</v>
      </c>
      <c r="I169" s="14" t="s">
        <v>190</v>
      </c>
      <c r="J169" s="14"/>
      <c r="K169" s="14"/>
      <c r="L169" s="14" t="s">
        <v>169</v>
      </c>
      <c r="M169" s="14"/>
      <c r="N169" s="14" t="s">
        <v>168</v>
      </c>
      <c r="O169" s="25"/>
      <c r="P169" s="40"/>
      <c r="Q169" s="40">
        <v>1</v>
      </c>
      <c r="R169" s="40">
        <f t="shared" si="47"/>
        <v>0</v>
      </c>
      <c r="S169" s="43">
        <v>1.35</v>
      </c>
      <c r="T169" s="42">
        <v>1</v>
      </c>
      <c r="U169" s="42">
        <f t="shared" si="48"/>
        <v>2.7</v>
      </c>
      <c r="V169" s="56"/>
      <c r="W169" s="55">
        <f t="shared" si="49"/>
        <v>0</v>
      </c>
    </row>
    <row r="170" spans="1:23" s="34" customFormat="1" ht="18" customHeight="1" x14ac:dyDescent="0.2">
      <c r="A170" s="12">
        <v>169</v>
      </c>
      <c r="B170" s="8" t="s">
        <v>23</v>
      </c>
      <c r="C170" s="20">
        <v>12</v>
      </c>
      <c r="D170" s="21"/>
      <c r="E170" s="207"/>
      <c r="F170" s="4">
        <v>1</v>
      </c>
      <c r="G170" s="4">
        <v>1</v>
      </c>
      <c r="H170" s="64" t="s">
        <v>286</v>
      </c>
      <c r="I170" s="14" t="s">
        <v>190</v>
      </c>
      <c r="J170" s="14"/>
      <c r="K170" s="14"/>
      <c r="L170" s="14" t="s">
        <v>169</v>
      </c>
      <c r="M170" s="14"/>
      <c r="N170" s="14" t="s">
        <v>16</v>
      </c>
      <c r="O170" s="25"/>
      <c r="P170" s="40">
        <v>6</v>
      </c>
      <c r="Q170" s="40">
        <v>1</v>
      </c>
      <c r="R170" s="40">
        <f t="shared" si="47"/>
        <v>6</v>
      </c>
      <c r="S170" s="43">
        <v>6</v>
      </c>
      <c r="T170" s="42">
        <v>1</v>
      </c>
      <c r="U170" s="42">
        <f t="shared" si="48"/>
        <v>6</v>
      </c>
      <c r="V170" s="56">
        <v>240</v>
      </c>
      <c r="W170" s="55">
        <f t="shared" si="49"/>
        <v>240</v>
      </c>
    </row>
    <row r="171" spans="1:23" s="34" customFormat="1" ht="18" customHeight="1" x14ac:dyDescent="0.2">
      <c r="A171" s="12">
        <v>170</v>
      </c>
      <c r="B171" s="8" t="s">
        <v>21</v>
      </c>
      <c r="C171" s="20">
        <v>12</v>
      </c>
      <c r="D171" s="21"/>
      <c r="E171" s="207"/>
      <c r="F171" s="4">
        <v>73.900000000000006</v>
      </c>
      <c r="G171" s="4">
        <v>73.900000000000006</v>
      </c>
      <c r="H171" s="64" t="s">
        <v>287</v>
      </c>
      <c r="I171" s="14" t="s">
        <v>190</v>
      </c>
      <c r="J171" s="14"/>
      <c r="K171" s="14"/>
      <c r="L171" s="14" t="s">
        <v>169</v>
      </c>
      <c r="M171" s="14"/>
      <c r="N171" s="14" t="s">
        <v>16</v>
      </c>
      <c r="O171" s="25"/>
      <c r="P171" s="40">
        <v>0.52</v>
      </c>
      <c r="Q171" s="40">
        <v>1</v>
      </c>
      <c r="R171" s="40">
        <f t="shared" si="47"/>
        <v>38.428000000000004</v>
      </c>
      <c r="S171" s="43">
        <v>0.77</v>
      </c>
      <c r="T171" s="42">
        <v>1</v>
      </c>
      <c r="U171" s="42">
        <f t="shared" si="48"/>
        <v>56.903000000000006</v>
      </c>
      <c r="V171" s="56">
        <v>24</v>
      </c>
      <c r="W171" s="55">
        <f t="shared" si="49"/>
        <v>1773.6000000000001</v>
      </c>
    </row>
    <row r="172" spans="1:23" s="34" customFormat="1" ht="18" customHeight="1" x14ac:dyDescent="0.2">
      <c r="A172" s="12">
        <v>171</v>
      </c>
      <c r="B172" s="8" t="s">
        <v>219</v>
      </c>
      <c r="C172" s="20">
        <v>12</v>
      </c>
      <c r="D172" s="21"/>
      <c r="E172" s="207"/>
      <c r="F172" s="4">
        <v>2</v>
      </c>
      <c r="G172" s="4"/>
      <c r="H172" s="64" t="s">
        <v>287</v>
      </c>
      <c r="I172" s="14" t="s">
        <v>190</v>
      </c>
      <c r="J172" s="14"/>
      <c r="K172" s="14"/>
      <c r="L172" s="14" t="s">
        <v>169</v>
      </c>
      <c r="M172" s="14"/>
      <c r="N172" s="14" t="s">
        <v>221</v>
      </c>
      <c r="O172" s="25"/>
      <c r="P172" s="40">
        <v>4.8600000000000003</v>
      </c>
      <c r="Q172" s="40">
        <v>1</v>
      </c>
      <c r="R172" s="40">
        <f t="shared" si="47"/>
        <v>9.7200000000000006</v>
      </c>
      <c r="S172" s="43"/>
      <c r="T172" s="42">
        <v>1</v>
      </c>
      <c r="U172" s="42">
        <f t="shared" si="48"/>
        <v>0</v>
      </c>
      <c r="V172" s="56"/>
      <c r="W172" s="55">
        <f t="shared" si="49"/>
        <v>0</v>
      </c>
    </row>
    <row r="173" spans="1:23" s="34" customFormat="1" ht="18" customHeight="1" x14ac:dyDescent="0.2">
      <c r="A173" s="12">
        <v>172</v>
      </c>
      <c r="B173" s="8" t="s">
        <v>220</v>
      </c>
      <c r="C173" s="20">
        <v>12</v>
      </c>
      <c r="D173" s="21"/>
      <c r="E173" s="207"/>
      <c r="F173" s="4">
        <v>1</v>
      </c>
      <c r="G173" s="4"/>
      <c r="H173" s="64" t="s">
        <v>287</v>
      </c>
      <c r="I173" s="14" t="s">
        <v>190</v>
      </c>
      <c r="J173" s="14"/>
      <c r="K173" s="14"/>
      <c r="L173" s="14" t="s">
        <v>169</v>
      </c>
      <c r="M173" s="14"/>
      <c r="N173" s="14" t="s">
        <v>168</v>
      </c>
      <c r="O173" s="25"/>
      <c r="P173" s="40"/>
      <c r="Q173" s="40">
        <v>1</v>
      </c>
      <c r="R173" s="40">
        <f t="shared" si="47"/>
        <v>0</v>
      </c>
      <c r="S173" s="43">
        <v>7.29</v>
      </c>
      <c r="T173" s="42">
        <v>1</v>
      </c>
      <c r="U173" s="42">
        <f t="shared" si="48"/>
        <v>7.29</v>
      </c>
      <c r="V173" s="56"/>
      <c r="W173" s="55">
        <f t="shared" si="49"/>
        <v>0</v>
      </c>
    </row>
    <row r="174" spans="1:23" s="34" customFormat="1" ht="18" customHeight="1" x14ac:dyDescent="0.2">
      <c r="A174" s="12">
        <v>173</v>
      </c>
      <c r="B174" s="8" t="s">
        <v>23</v>
      </c>
      <c r="C174" s="20">
        <v>12</v>
      </c>
      <c r="D174" s="21"/>
      <c r="E174" s="207"/>
      <c r="F174" s="4">
        <v>5</v>
      </c>
      <c r="G174" s="4">
        <v>5</v>
      </c>
      <c r="H174" s="64" t="s">
        <v>287</v>
      </c>
      <c r="I174" s="14" t="s">
        <v>190</v>
      </c>
      <c r="J174" s="14"/>
      <c r="K174" s="14"/>
      <c r="L174" s="14" t="s">
        <v>169</v>
      </c>
      <c r="M174" s="14"/>
      <c r="N174" s="14" t="s">
        <v>16</v>
      </c>
      <c r="O174" s="25"/>
      <c r="P174" s="40">
        <v>6</v>
      </c>
      <c r="Q174" s="40">
        <v>1</v>
      </c>
      <c r="R174" s="40">
        <f t="shared" si="47"/>
        <v>30</v>
      </c>
      <c r="S174" s="43">
        <v>6</v>
      </c>
      <c r="T174" s="42">
        <v>1</v>
      </c>
      <c r="U174" s="42">
        <f t="shared" si="48"/>
        <v>30</v>
      </c>
      <c r="V174" s="56">
        <v>240</v>
      </c>
      <c r="W174" s="55">
        <f t="shared" si="49"/>
        <v>1200</v>
      </c>
    </row>
    <row r="175" spans="1:23" s="34" customFormat="1" ht="18" customHeight="1" x14ac:dyDescent="0.2">
      <c r="A175" s="12">
        <v>174</v>
      </c>
      <c r="B175" s="8" t="s">
        <v>21</v>
      </c>
      <c r="C175" s="20">
        <v>12</v>
      </c>
      <c r="D175" s="21"/>
      <c r="E175" s="207"/>
      <c r="F175" s="4">
        <v>47.7</v>
      </c>
      <c r="G175" s="4">
        <v>47.7</v>
      </c>
      <c r="H175" s="64" t="s">
        <v>288</v>
      </c>
      <c r="I175" s="14" t="s">
        <v>190</v>
      </c>
      <c r="J175" s="14"/>
      <c r="K175" s="14"/>
      <c r="L175" s="14" t="s">
        <v>169</v>
      </c>
      <c r="M175" s="14"/>
      <c r="N175" s="14" t="s">
        <v>16</v>
      </c>
      <c r="O175" s="25"/>
      <c r="P175" s="40">
        <v>0.52</v>
      </c>
      <c r="Q175" s="40">
        <v>1</v>
      </c>
      <c r="R175" s="40">
        <f t="shared" si="47"/>
        <v>24.804000000000002</v>
      </c>
      <c r="S175" s="43">
        <v>0.77</v>
      </c>
      <c r="T175" s="42">
        <v>1</v>
      </c>
      <c r="U175" s="42">
        <f t="shared" si="48"/>
        <v>36.729000000000006</v>
      </c>
      <c r="V175" s="56">
        <v>24</v>
      </c>
      <c r="W175" s="55">
        <f t="shared" si="49"/>
        <v>1144.8000000000002</v>
      </c>
    </row>
    <row r="176" spans="1:23" s="34" customFormat="1" ht="18" customHeight="1" x14ac:dyDescent="0.2">
      <c r="A176" s="12">
        <v>175</v>
      </c>
      <c r="B176" s="8" t="s">
        <v>219</v>
      </c>
      <c r="C176" s="20">
        <v>12</v>
      </c>
      <c r="D176" s="21"/>
      <c r="E176" s="207"/>
      <c r="F176" s="4">
        <v>3</v>
      </c>
      <c r="G176" s="4"/>
      <c r="H176" s="64" t="s">
        <v>288</v>
      </c>
      <c r="I176" s="14" t="s">
        <v>190</v>
      </c>
      <c r="J176" s="14"/>
      <c r="K176" s="14"/>
      <c r="L176" s="14" t="s">
        <v>169</v>
      </c>
      <c r="M176" s="14"/>
      <c r="N176" s="14" t="s">
        <v>221</v>
      </c>
      <c r="O176" s="25"/>
      <c r="P176" s="40">
        <v>4.8600000000000003</v>
      </c>
      <c r="Q176" s="40">
        <v>1</v>
      </c>
      <c r="R176" s="40">
        <f t="shared" si="47"/>
        <v>14.580000000000002</v>
      </c>
      <c r="S176" s="43"/>
      <c r="T176" s="42">
        <v>1</v>
      </c>
      <c r="U176" s="42">
        <f t="shared" si="48"/>
        <v>0</v>
      </c>
      <c r="V176" s="56"/>
      <c r="W176" s="55">
        <f t="shared" si="49"/>
        <v>0</v>
      </c>
    </row>
    <row r="177" spans="1:23" s="34" customFormat="1" ht="18" customHeight="1" x14ac:dyDescent="0.2">
      <c r="A177" s="12">
        <v>176</v>
      </c>
      <c r="B177" s="8" t="s">
        <v>220</v>
      </c>
      <c r="C177" s="20">
        <v>12</v>
      </c>
      <c r="D177" s="21"/>
      <c r="E177" s="207"/>
      <c r="F177" s="4">
        <v>2</v>
      </c>
      <c r="G177" s="4"/>
      <c r="H177" s="64" t="s">
        <v>288</v>
      </c>
      <c r="I177" s="14" t="s">
        <v>190</v>
      </c>
      <c r="J177" s="14"/>
      <c r="K177" s="14"/>
      <c r="L177" s="14" t="s">
        <v>169</v>
      </c>
      <c r="M177" s="14"/>
      <c r="N177" s="14" t="s">
        <v>168</v>
      </c>
      <c r="O177" s="25"/>
      <c r="P177" s="40"/>
      <c r="Q177" s="40">
        <v>1</v>
      </c>
      <c r="R177" s="40">
        <f t="shared" si="47"/>
        <v>0</v>
      </c>
      <c r="S177" s="43">
        <v>7.29</v>
      </c>
      <c r="T177" s="42">
        <v>1</v>
      </c>
      <c r="U177" s="42">
        <f t="shared" si="48"/>
        <v>14.58</v>
      </c>
      <c r="V177" s="56"/>
      <c r="W177" s="55">
        <f t="shared" si="49"/>
        <v>0</v>
      </c>
    </row>
    <row r="178" spans="1:23" s="34" customFormat="1" ht="18" customHeight="1" x14ac:dyDescent="0.2">
      <c r="A178" s="12">
        <v>177</v>
      </c>
      <c r="B178" s="8" t="s">
        <v>23</v>
      </c>
      <c r="C178" s="20">
        <v>12</v>
      </c>
      <c r="D178" s="21"/>
      <c r="E178" s="207"/>
      <c r="F178" s="4">
        <v>2</v>
      </c>
      <c r="G178" s="4">
        <v>2</v>
      </c>
      <c r="H178" s="64" t="s">
        <v>288</v>
      </c>
      <c r="I178" s="14" t="s">
        <v>190</v>
      </c>
      <c r="J178" s="14"/>
      <c r="K178" s="14"/>
      <c r="L178" s="14" t="s">
        <v>169</v>
      </c>
      <c r="M178" s="14"/>
      <c r="N178" s="14" t="s">
        <v>16</v>
      </c>
      <c r="O178" s="25"/>
      <c r="P178" s="40">
        <v>6</v>
      </c>
      <c r="Q178" s="40">
        <v>1</v>
      </c>
      <c r="R178" s="40">
        <f t="shared" si="47"/>
        <v>12</v>
      </c>
      <c r="S178" s="43">
        <v>6</v>
      </c>
      <c r="T178" s="42">
        <v>1</v>
      </c>
      <c r="U178" s="42">
        <f t="shared" si="48"/>
        <v>12</v>
      </c>
      <c r="V178" s="56">
        <v>240</v>
      </c>
      <c r="W178" s="55">
        <f t="shared" si="49"/>
        <v>480</v>
      </c>
    </row>
    <row r="179" spans="1:23" s="34" customFormat="1" ht="18" customHeight="1" x14ac:dyDescent="0.2">
      <c r="A179" s="12">
        <v>178</v>
      </c>
      <c r="B179" s="8" t="s">
        <v>21</v>
      </c>
      <c r="C179" s="20">
        <v>12</v>
      </c>
      <c r="D179" s="21"/>
      <c r="E179" s="207"/>
      <c r="F179" s="4">
        <v>42.2</v>
      </c>
      <c r="G179" s="4">
        <v>42.2</v>
      </c>
      <c r="H179" s="64" t="s">
        <v>289</v>
      </c>
      <c r="I179" s="14" t="s">
        <v>190</v>
      </c>
      <c r="J179" s="14"/>
      <c r="K179" s="14"/>
      <c r="L179" s="14" t="s">
        <v>169</v>
      </c>
      <c r="M179" s="14"/>
      <c r="N179" s="14" t="s">
        <v>16</v>
      </c>
      <c r="O179" s="25"/>
      <c r="P179" s="40">
        <v>0.52</v>
      </c>
      <c r="Q179" s="40">
        <v>1</v>
      </c>
      <c r="R179" s="40">
        <f t="shared" si="47"/>
        <v>21.944000000000003</v>
      </c>
      <c r="S179" s="43">
        <v>0.77</v>
      </c>
      <c r="T179" s="42">
        <v>1</v>
      </c>
      <c r="U179" s="42">
        <f t="shared" si="48"/>
        <v>32.494</v>
      </c>
      <c r="V179" s="56">
        <v>24</v>
      </c>
      <c r="W179" s="55">
        <f t="shared" si="49"/>
        <v>1012.8000000000001</v>
      </c>
    </row>
    <row r="180" spans="1:23" s="34" customFormat="1" ht="18" customHeight="1" x14ac:dyDescent="0.2">
      <c r="A180" s="12">
        <v>179</v>
      </c>
      <c r="B180" s="8" t="s">
        <v>219</v>
      </c>
      <c r="C180" s="20">
        <v>12</v>
      </c>
      <c r="D180" s="21"/>
      <c r="E180" s="207"/>
      <c r="F180" s="4">
        <v>6</v>
      </c>
      <c r="G180" s="4"/>
      <c r="H180" s="64" t="s">
        <v>289</v>
      </c>
      <c r="I180" s="14" t="s">
        <v>190</v>
      </c>
      <c r="J180" s="14"/>
      <c r="K180" s="14"/>
      <c r="L180" s="14" t="s">
        <v>169</v>
      </c>
      <c r="M180" s="14"/>
      <c r="N180" s="14" t="s">
        <v>221</v>
      </c>
      <c r="O180" s="25"/>
      <c r="P180" s="40">
        <v>4.8600000000000003</v>
      </c>
      <c r="Q180" s="40">
        <v>1</v>
      </c>
      <c r="R180" s="40">
        <f t="shared" si="47"/>
        <v>29.160000000000004</v>
      </c>
      <c r="S180" s="43"/>
      <c r="T180" s="42">
        <v>1</v>
      </c>
      <c r="U180" s="42">
        <f t="shared" si="48"/>
        <v>0</v>
      </c>
      <c r="V180" s="56"/>
      <c r="W180" s="55">
        <f t="shared" si="49"/>
        <v>0</v>
      </c>
    </row>
    <row r="181" spans="1:23" s="34" customFormat="1" ht="18" customHeight="1" x14ac:dyDescent="0.2">
      <c r="A181" s="12">
        <v>180</v>
      </c>
      <c r="B181" s="8" t="s">
        <v>219</v>
      </c>
      <c r="C181" s="20">
        <v>3</v>
      </c>
      <c r="D181" s="21"/>
      <c r="E181" s="207"/>
      <c r="F181" s="4">
        <v>1</v>
      </c>
      <c r="G181" s="4"/>
      <c r="H181" s="64" t="s">
        <v>289</v>
      </c>
      <c r="I181" s="14" t="s">
        <v>190</v>
      </c>
      <c r="J181" s="14"/>
      <c r="K181" s="14"/>
      <c r="L181" s="14" t="s">
        <v>169</v>
      </c>
      <c r="M181" s="14"/>
      <c r="N181" s="14" t="s">
        <v>221</v>
      </c>
      <c r="O181" s="25"/>
      <c r="P181" s="40">
        <v>1.57</v>
      </c>
      <c r="Q181" s="40">
        <v>1</v>
      </c>
      <c r="R181" s="40">
        <f t="shared" si="47"/>
        <v>1.57</v>
      </c>
      <c r="S181" s="43"/>
      <c r="T181" s="42">
        <v>1</v>
      </c>
      <c r="U181" s="42">
        <f t="shared" si="48"/>
        <v>0</v>
      </c>
      <c r="V181" s="56"/>
      <c r="W181" s="55">
        <f t="shared" si="49"/>
        <v>0</v>
      </c>
    </row>
    <row r="182" spans="1:23" s="34" customFormat="1" ht="18" customHeight="1" x14ac:dyDescent="0.2">
      <c r="A182" s="12">
        <v>181</v>
      </c>
      <c r="B182" s="8" t="s">
        <v>220</v>
      </c>
      <c r="C182" s="20">
        <v>12</v>
      </c>
      <c r="D182" s="21"/>
      <c r="E182" s="207"/>
      <c r="F182" s="4">
        <v>1</v>
      </c>
      <c r="G182" s="4"/>
      <c r="H182" s="64" t="s">
        <v>289</v>
      </c>
      <c r="I182" s="14" t="s">
        <v>190</v>
      </c>
      <c r="J182" s="14"/>
      <c r="K182" s="14"/>
      <c r="L182" s="14" t="s">
        <v>169</v>
      </c>
      <c r="M182" s="14"/>
      <c r="N182" s="14" t="s">
        <v>168</v>
      </c>
      <c r="O182" s="25"/>
      <c r="P182" s="40"/>
      <c r="Q182" s="40">
        <v>1</v>
      </c>
      <c r="R182" s="40">
        <f t="shared" si="47"/>
        <v>0</v>
      </c>
      <c r="S182" s="43">
        <v>7.29</v>
      </c>
      <c r="T182" s="42">
        <v>1</v>
      </c>
      <c r="U182" s="42">
        <f t="shared" si="48"/>
        <v>7.29</v>
      </c>
      <c r="V182" s="56"/>
      <c r="W182" s="55">
        <f t="shared" si="49"/>
        <v>0</v>
      </c>
    </row>
    <row r="183" spans="1:23" s="34" customFormat="1" ht="18" customHeight="1" x14ac:dyDescent="0.2">
      <c r="A183" s="12">
        <v>182</v>
      </c>
      <c r="B183" s="8" t="s">
        <v>24</v>
      </c>
      <c r="C183" s="20">
        <v>3</v>
      </c>
      <c r="D183" s="21"/>
      <c r="E183" s="207">
        <v>150</v>
      </c>
      <c r="F183" s="4">
        <v>2</v>
      </c>
      <c r="G183" s="4"/>
      <c r="H183" s="64" t="s">
        <v>289</v>
      </c>
      <c r="I183" s="14" t="s">
        <v>190</v>
      </c>
      <c r="J183" s="14"/>
      <c r="K183" s="14"/>
      <c r="L183" s="14" t="s">
        <v>169</v>
      </c>
      <c r="M183" s="14"/>
      <c r="N183" s="14" t="s">
        <v>168</v>
      </c>
      <c r="O183" s="25"/>
      <c r="P183" s="40"/>
      <c r="Q183" s="40">
        <v>1</v>
      </c>
      <c r="R183" s="40">
        <f t="shared" si="47"/>
        <v>0</v>
      </c>
      <c r="S183" s="43">
        <v>0.38</v>
      </c>
      <c r="T183" s="42">
        <v>1</v>
      </c>
      <c r="U183" s="42">
        <f t="shared" si="48"/>
        <v>0.76</v>
      </c>
      <c r="V183" s="56"/>
      <c r="W183" s="55">
        <f t="shared" si="49"/>
        <v>0</v>
      </c>
    </row>
    <row r="184" spans="1:23" s="34" customFormat="1" ht="18" customHeight="1" x14ac:dyDescent="0.2">
      <c r="A184" s="12">
        <v>183</v>
      </c>
      <c r="B184" s="8" t="s">
        <v>23</v>
      </c>
      <c r="C184" s="20">
        <v>12</v>
      </c>
      <c r="D184" s="21"/>
      <c r="E184" s="207"/>
      <c r="F184" s="4">
        <v>3</v>
      </c>
      <c r="G184" s="4">
        <v>3</v>
      </c>
      <c r="H184" s="64" t="s">
        <v>289</v>
      </c>
      <c r="I184" s="14" t="s">
        <v>190</v>
      </c>
      <c r="J184" s="14"/>
      <c r="K184" s="14"/>
      <c r="L184" s="14" t="s">
        <v>169</v>
      </c>
      <c r="M184" s="14"/>
      <c r="N184" s="14" t="s">
        <v>16</v>
      </c>
      <c r="O184" s="25"/>
      <c r="P184" s="40">
        <v>6</v>
      </c>
      <c r="Q184" s="40">
        <v>1</v>
      </c>
      <c r="R184" s="40">
        <f t="shared" si="47"/>
        <v>18</v>
      </c>
      <c r="S184" s="43">
        <v>6</v>
      </c>
      <c r="T184" s="42">
        <v>1</v>
      </c>
      <c r="U184" s="42">
        <f t="shared" si="48"/>
        <v>18</v>
      </c>
      <c r="V184" s="56">
        <v>240</v>
      </c>
      <c r="W184" s="55">
        <f t="shared" si="49"/>
        <v>720</v>
      </c>
    </row>
    <row r="185" spans="1:23" s="34" customFormat="1" ht="18" customHeight="1" x14ac:dyDescent="0.2">
      <c r="A185" s="12">
        <v>184</v>
      </c>
      <c r="B185" s="8" t="s">
        <v>21</v>
      </c>
      <c r="C185" s="20">
        <v>12</v>
      </c>
      <c r="D185" s="21"/>
      <c r="E185" s="207"/>
      <c r="F185" s="4">
        <v>125.8</v>
      </c>
      <c r="G185" s="4">
        <v>125.8</v>
      </c>
      <c r="H185" s="64" t="s">
        <v>290</v>
      </c>
      <c r="I185" s="14" t="s">
        <v>190</v>
      </c>
      <c r="J185" s="14"/>
      <c r="K185" s="14"/>
      <c r="L185" s="14" t="s">
        <v>169</v>
      </c>
      <c r="M185" s="14"/>
      <c r="N185" s="14" t="s">
        <v>16</v>
      </c>
      <c r="O185" s="25"/>
      <c r="P185" s="40">
        <v>0.52</v>
      </c>
      <c r="Q185" s="40">
        <v>1</v>
      </c>
      <c r="R185" s="40">
        <f t="shared" si="47"/>
        <v>65.415999999999997</v>
      </c>
      <c r="S185" s="43">
        <v>0.77</v>
      </c>
      <c r="T185" s="42">
        <v>1</v>
      </c>
      <c r="U185" s="42">
        <f t="shared" si="48"/>
        <v>96.866</v>
      </c>
      <c r="V185" s="56">
        <v>24</v>
      </c>
      <c r="W185" s="55">
        <f t="shared" si="49"/>
        <v>3019.2</v>
      </c>
    </row>
    <row r="186" spans="1:23" s="34" customFormat="1" ht="18" customHeight="1" x14ac:dyDescent="0.2">
      <c r="A186" s="12">
        <v>185</v>
      </c>
      <c r="B186" s="8" t="s">
        <v>219</v>
      </c>
      <c r="C186" s="20">
        <v>12</v>
      </c>
      <c r="D186" s="21"/>
      <c r="E186" s="207"/>
      <c r="F186" s="4">
        <v>1</v>
      </c>
      <c r="G186" s="4"/>
      <c r="H186" s="64" t="s">
        <v>290</v>
      </c>
      <c r="I186" s="14" t="s">
        <v>190</v>
      </c>
      <c r="J186" s="14"/>
      <c r="K186" s="14"/>
      <c r="L186" s="14" t="s">
        <v>169</v>
      </c>
      <c r="M186" s="14"/>
      <c r="N186" s="14" t="s">
        <v>221</v>
      </c>
      <c r="O186" s="25"/>
      <c r="P186" s="40">
        <v>4.8600000000000003</v>
      </c>
      <c r="Q186" s="40">
        <v>1</v>
      </c>
      <c r="R186" s="40">
        <f t="shared" si="47"/>
        <v>4.8600000000000003</v>
      </c>
      <c r="S186" s="43"/>
      <c r="T186" s="42">
        <v>1</v>
      </c>
      <c r="U186" s="42">
        <f t="shared" si="48"/>
        <v>0</v>
      </c>
      <c r="V186" s="56"/>
      <c r="W186" s="55">
        <f t="shared" si="49"/>
        <v>0</v>
      </c>
    </row>
    <row r="187" spans="1:23" s="34" customFormat="1" ht="18" customHeight="1" x14ac:dyDescent="0.2">
      <c r="A187" s="12">
        <v>186</v>
      </c>
      <c r="B187" s="8" t="s">
        <v>220</v>
      </c>
      <c r="C187" s="20">
        <v>12</v>
      </c>
      <c r="D187" s="21"/>
      <c r="E187" s="207"/>
      <c r="F187" s="4">
        <v>4</v>
      </c>
      <c r="G187" s="4"/>
      <c r="H187" s="64" t="s">
        <v>290</v>
      </c>
      <c r="I187" s="14" t="s">
        <v>190</v>
      </c>
      <c r="J187" s="14"/>
      <c r="K187" s="14"/>
      <c r="L187" s="14" t="s">
        <v>169</v>
      </c>
      <c r="M187" s="14"/>
      <c r="N187" s="14" t="s">
        <v>168</v>
      </c>
      <c r="O187" s="25"/>
      <c r="P187" s="40"/>
      <c r="Q187" s="40">
        <v>1</v>
      </c>
      <c r="R187" s="40">
        <f t="shared" si="47"/>
        <v>0</v>
      </c>
      <c r="S187" s="43">
        <v>7.29</v>
      </c>
      <c r="T187" s="42">
        <v>1</v>
      </c>
      <c r="U187" s="42">
        <f t="shared" si="48"/>
        <v>29.16</v>
      </c>
      <c r="V187" s="56"/>
      <c r="W187" s="55">
        <f t="shared" si="49"/>
        <v>0</v>
      </c>
    </row>
    <row r="188" spans="1:23" s="34" customFormat="1" ht="18" customHeight="1" x14ac:dyDescent="0.2">
      <c r="A188" s="12">
        <v>187</v>
      </c>
      <c r="B188" s="8" t="s">
        <v>23</v>
      </c>
      <c r="C188" s="20">
        <v>12</v>
      </c>
      <c r="D188" s="21"/>
      <c r="E188" s="207"/>
      <c r="F188" s="4">
        <v>7</v>
      </c>
      <c r="G188" s="4">
        <v>7</v>
      </c>
      <c r="H188" s="64" t="s">
        <v>290</v>
      </c>
      <c r="I188" s="14" t="s">
        <v>190</v>
      </c>
      <c r="J188" s="14"/>
      <c r="K188" s="14"/>
      <c r="L188" s="14" t="s">
        <v>169</v>
      </c>
      <c r="M188" s="14"/>
      <c r="N188" s="14" t="s">
        <v>16</v>
      </c>
      <c r="O188" s="25"/>
      <c r="P188" s="40">
        <v>6</v>
      </c>
      <c r="Q188" s="40">
        <v>1</v>
      </c>
      <c r="R188" s="40">
        <f t="shared" si="47"/>
        <v>42</v>
      </c>
      <c r="S188" s="43">
        <v>6</v>
      </c>
      <c r="T188" s="42">
        <v>1</v>
      </c>
      <c r="U188" s="42">
        <f t="shared" si="48"/>
        <v>42</v>
      </c>
      <c r="V188" s="56">
        <v>240</v>
      </c>
      <c r="W188" s="55">
        <f t="shared" si="49"/>
        <v>1680</v>
      </c>
    </row>
    <row r="189" spans="1:23" s="34" customFormat="1" ht="18" customHeight="1" x14ac:dyDescent="0.2">
      <c r="A189" s="12">
        <v>188</v>
      </c>
      <c r="B189" s="8" t="s">
        <v>21</v>
      </c>
      <c r="C189" s="20">
        <v>12</v>
      </c>
      <c r="D189" s="21"/>
      <c r="E189" s="207"/>
      <c r="F189" s="4">
        <v>13</v>
      </c>
      <c r="G189" s="4">
        <v>13</v>
      </c>
      <c r="H189" s="64" t="s">
        <v>291</v>
      </c>
      <c r="I189" s="14" t="s">
        <v>190</v>
      </c>
      <c r="J189" s="14"/>
      <c r="K189" s="14"/>
      <c r="L189" s="14" t="s">
        <v>169</v>
      </c>
      <c r="M189" s="14"/>
      <c r="N189" s="14" t="s">
        <v>16</v>
      </c>
      <c r="O189" s="25"/>
      <c r="P189" s="40">
        <v>0.52</v>
      </c>
      <c r="Q189" s="40">
        <v>1</v>
      </c>
      <c r="R189" s="40">
        <f t="shared" si="47"/>
        <v>6.76</v>
      </c>
      <c r="S189" s="43">
        <v>0.77</v>
      </c>
      <c r="T189" s="42">
        <v>1</v>
      </c>
      <c r="U189" s="42">
        <f t="shared" si="48"/>
        <v>10.01</v>
      </c>
      <c r="V189" s="56">
        <v>24</v>
      </c>
      <c r="W189" s="55">
        <f t="shared" si="49"/>
        <v>312</v>
      </c>
    </row>
    <row r="190" spans="1:23" s="34" customFormat="1" ht="18" customHeight="1" x14ac:dyDescent="0.2">
      <c r="A190" s="12">
        <v>189</v>
      </c>
      <c r="B190" s="8" t="s">
        <v>219</v>
      </c>
      <c r="C190" s="20">
        <v>12</v>
      </c>
      <c r="D190" s="21"/>
      <c r="E190" s="207"/>
      <c r="F190" s="4">
        <v>7</v>
      </c>
      <c r="G190" s="4"/>
      <c r="H190" s="64" t="s">
        <v>291</v>
      </c>
      <c r="I190" s="14" t="s">
        <v>190</v>
      </c>
      <c r="J190" s="14"/>
      <c r="K190" s="14"/>
      <c r="L190" s="14" t="s">
        <v>169</v>
      </c>
      <c r="M190" s="14"/>
      <c r="N190" s="14" t="s">
        <v>221</v>
      </c>
      <c r="O190" s="25"/>
      <c r="P190" s="40">
        <v>4.8600000000000003</v>
      </c>
      <c r="Q190" s="40">
        <v>1</v>
      </c>
      <c r="R190" s="40">
        <f t="shared" si="47"/>
        <v>34.020000000000003</v>
      </c>
      <c r="S190" s="43"/>
      <c r="T190" s="42">
        <v>1</v>
      </c>
      <c r="U190" s="42">
        <f t="shared" si="48"/>
        <v>0</v>
      </c>
      <c r="V190" s="56"/>
      <c r="W190" s="55">
        <f t="shared" si="49"/>
        <v>0</v>
      </c>
    </row>
    <row r="191" spans="1:23" s="34" customFormat="1" ht="18" customHeight="1" x14ac:dyDescent="0.2">
      <c r="A191" s="12">
        <v>190</v>
      </c>
      <c r="B191" s="8" t="s">
        <v>220</v>
      </c>
      <c r="C191" s="20">
        <v>12</v>
      </c>
      <c r="D191" s="21"/>
      <c r="E191" s="207"/>
      <c r="F191" s="4">
        <v>1</v>
      </c>
      <c r="G191" s="4"/>
      <c r="H191" s="64" t="s">
        <v>291</v>
      </c>
      <c r="I191" s="14" t="s">
        <v>190</v>
      </c>
      <c r="J191" s="14"/>
      <c r="K191" s="14"/>
      <c r="L191" s="14" t="s">
        <v>169</v>
      </c>
      <c r="M191" s="14"/>
      <c r="N191" s="14" t="s">
        <v>168</v>
      </c>
      <c r="O191" s="25"/>
      <c r="P191" s="40"/>
      <c r="Q191" s="40">
        <v>1</v>
      </c>
      <c r="R191" s="40">
        <f t="shared" si="47"/>
        <v>0</v>
      </c>
      <c r="S191" s="43">
        <v>7.29</v>
      </c>
      <c r="T191" s="42">
        <v>1</v>
      </c>
      <c r="U191" s="42">
        <f t="shared" si="48"/>
        <v>7.29</v>
      </c>
      <c r="V191" s="56"/>
      <c r="W191" s="55">
        <f t="shared" si="49"/>
        <v>0</v>
      </c>
    </row>
    <row r="192" spans="1:23" s="34" customFormat="1" ht="18" customHeight="1" x14ac:dyDescent="0.2">
      <c r="A192" s="12">
        <v>191</v>
      </c>
      <c r="B192" s="8" t="s">
        <v>24</v>
      </c>
      <c r="C192" s="20">
        <v>12</v>
      </c>
      <c r="D192" s="21"/>
      <c r="E192" s="207">
        <v>150</v>
      </c>
      <c r="F192" s="4">
        <v>2</v>
      </c>
      <c r="G192" s="4"/>
      <c r="H192" s="64" t="s">
        <v>291</v>
      </c>
      <c r="I192" s="14" t="s">
        <v>190</v>
      </c>
      <c r="J192" s="14"/>
      <c r="K192" s="14"/>
      <c r="L192" s="14" t="s">
        <v>169</v>
      </c>
      <c r="M192" s="14"/>
      <c r="N192" s="14" t="s">
        <v>168</v>
      </c>
      <c r="O192" s="25"/>
      <c r="P192" s="40"/>
      <c r="Q192" s="40">
        <v>1</v>
      </c>
      <c r="R192" s="40">
        <f t="shared" si="47"/>
        <v>0</v>
      </c>
      <c r="S192" s="43">
        <v>1.35</v>
      </c>
      <c r="T192" s="42">
        <v>1</v>
      </c>
      <c r="U192" s="42">
        <f t="shared" si="48"/>
        <v>2.7</v>
      </c>
      <c r="V192" s="56"/>
      <c r="W192" s="55">
        <f t="shared" si="49"/>
        <v>0</v>
      </c>
    </row>
    <row r="193" spans="1:23" s="34" customFormat="1" ht="18" customHeight="1" x14ac:dyDescent="0.2">
      <c r="A193" s="12">
        <v>192</v>
      </c>
      <c r="B193" s="8" t="s">
        <v>24</v>
      </c>
      <c r="C193" s="20">
        <v>1</v>
      </c>
      <c r="D193" s="21"/>
      <c r="E193" s="207">
        <v>150</v>
      </c>
      <c r="F193" s="4">
        <v>2</v>
      </c>
      <c r="G193" s="4"/>
      <c r="H193" s="64" t="s">
        <v>291</v>
      </c>
      <c r="I193" s="14" t="s">
        <v>190</v>
      </c>
      <c r="J193" s="14"/>
      <c r="K193" s="14"/>
      <c r="L193" s="14" t="s">
        <v>169</v>
      </c>
      <c r="M193" s="14"/>
      <c r="N193" s="14" t="s">
        <v>168</v>
      </c>
      <c r="O193" s="25"/>
      <c r="P193" s="40"/>
      <c r="Q193" s="40">
        <v>1</v>
      </c>
      <c r="R193" s="40">
        <f t="shared" si="47"/>
        <v>0</v>
      </c>
      <c r="S193" s="43">
        <v>0.39</v>
      </c>
      <c r="T193" s="42">
        <v>1</v>
      </c>
      <c r="U193" s="42">
        <f t="shared" si="48"/>
        <v>0.78</v>
      </c>
      <c r="V193" s="56"/>
      <c r="W193" s="55">
        <f t="shared" si="49"/>
        <v>0</v>
      </c>
    </row>
    <row r="194" spans="1:23" s="34" customFormat="1" ht="18" customHeight="1" x14ac:dyDescent="0.2">
      <c r="A194" s="12">
        <v>193</v>
      </c>
      <c r="B194" s="8" t="s">
        <v>23</v>
      </c>
      <c r="C194" s="20">
        <v>12</v>
      </c>
      <c r="D194" s="21"/>
      <c r="E194" s="207"/>
      <c r="F194" s="4">
        <v>1</v>
      </c>
      <c r="G194" s="4">
        <v>1</v>
      </c>
      <c r="H194" s="64" t="s">
        <v>291</v>
      </c>
      <c r="I194" s="14" t="s">
        <v>190</v>
      </c>
      <c r="J194" s="14"/>
      <c r="K194" s="14"/>
      <c r="L194" s="14" t="s">
        <v>169</v>
      </c>
      <c r="M194" s="14"/>
      <c r="N194" s="14" t="s">
        <v>16</v>
      </c>
      <c r="O194" s="25"/>
      <c r="P194" s="40">
        <v>6</v>
      </c>
      <c r="Q194" s="40">
        <v>1</v>
      </c>
      <c r="R194" s="40">
        <f t="shared" si="47"/>
        <v>6</v>
      </c>
      <c r="S194" s="43">
        <v>6</v>
      </c>
      <c r="T194" s="42">
        <v>1</v>
      </c>
      <c r="U194" s="42">
        <f t="shared" si="48"/>
        <v>6</v>
      </c>
      <c r="V194" s="56">
        <v>240</v>
      </c>
      <c r="W194" s="55">
        <f t="shared" si="49"/>
        <v>240</v>
      </c>
    </row>
    <row r="195" spans="1:23" s="34" customFormat="1" ht="18" customHeight="1" x14ac:dyDescent="0.2">
      <c r="A195" s="12">
        <v>194</v>
      </c>
      <c r="B195" s="8" t="s">
        <v>21</v>
      </c>
      <c r="C195" s="20">
        <v>12</v>
      </c>
      <c r="D195" s="21"/>
      <c r="E195" s="207"/>
      <c r="F195" s="4">
        <v>16.399999999999999</v>
      </c>
      <c r="G195" s="4">
        <v>16.399999999999999</v>
      </c>
      <c r="H195" s="64" t="s">
        <v>292</v>
      </c>
      <c r="I195" s="14" t="s">
        <v>190</v>
      </c>
      <c r="J195" s="14"/>
      <c r="K195" s="14"/>
      <c r="L195" s="14" t="s">
        <v>169</v>
      </c>
      <c r="M195" s="14"/>
      <c r="N195" s="14" t="s">
        <v>16</v>
      </c>
      <c r="O195" s="25"/>
      <c r="P195" s="40">
        <v>0.52</v>
      </c>
      <c r="Q195" s="40">
        <v>1</v>
      </c>
      <c r="R195" s="40">
        <f t="shared" si="47"/>
        <v>8.5279999999999987</v>
      </c>
      <c r="S195" s="43">
        <v>0.77</v>
      </c>
      <c r="T195" s="42">
        <v>1</v>
      </c>
      <c r="U195" s="42">
        <f t="shared" si="48"/>
        <v>12.627999999999998</v>
      </c>
      <c r="V195" s="56">
        <v>24</v>
      </c>
      <c r="W195" s="55">
        <f t="shared" si="49"/>
        <v>393.59999999999997</v>
      </c>
    </row>
    <row r="196" spans="1:23" s="34" customFormat="1" ht="18" customHeight="1" x14ac:dyDescent="0.2">
      <c r="A196" s="12">
        <v>195</v>
      </c>
      <c r="B196" s="8" t="s">
        <v>219</v>
      </c>
      <c r="C196" s="20">
        <v>12</v>
      </c>
      <c r="D196" s="21"/>
      <c r="E196" s="207"/>
      <c r="F196" s="4">
        <v>5</v>
      </c>
      <c r="G196" s="4"/>
      <c r="H196" s="64" t="s">
        <v>292</v>
      </c>
      <c r="I196" s="14" t="s">
        <v>190</v>
      </c>
      <c r="J196" s="14"/>
      <c r="K196" s="14"/>
      <c r="L196" s="14" t="s">
        <v>169</v>
      </c>
      <c r="M196" s="14"/>
      <c r="N196" s="14" t="s">
        <v>221</v>
      </c>
      <c r="O196" s="25"/>
      <c r="P196" s="40">
        <v>4.8600000000000003</v>
      </c>
      <c r="Q196" s="40">
        <v>1</v>
      </c>
      <c r="R196" s="40">
        <f t="shared" si="47"/>
        <v>24.3</v>
      </c>
      <c r="S196" s="43"/>
      <c r="T196" s="42">
        <v>1</v>
      </c>
      <c r="U196" s="42">
        <f t="shared" si="48"/>
        <v>0</v>
      </c>
      <c r="V196" s="56"/>
      <c r="W196" s="55">
        <f t="shared" si="49"/>
        <v>0</v>
      </c>
    </row>
    <row r="197" spans="1:23" s="34" customFormat="1" ht="18" customHeight="1" x14ac:dyDescent="0.2">
      <c r="A197" s="12">
        <v>196</v>
      </c>
      <c r="B197" s="8" t="s">
        <v>219</v>
      </c>
      <c r="C197" s="20">
        <v>2</v>
      </c>
      <c r="D197" s="21"/>
      <c r="E197" s="207"/>
      <c r="F197" s="4">
        <v>2</v>
      </c>
      <c r="G197" s="4"/>
      <c r="H197" s="64" t="s">
        <v>292</v>
      </c>
      <c r="I197" s="14" t="s">
        <v>190</v>
      </c>
      <c r="J197" s="14"/>
      <c r="K197" s="14"/>
      <c r="L197" s="14" t="s">
        <v>169</v>
      </c>
      <c r="M197" s="14"/>
      <c r="N197" s="14" t="s">
        <v>221</v>
      </c>
      <c r="O197" s="25"/>
      <c r="P197" s="40">
        <v>1.2</v>
      </c>
      <c r="Q197" s="40">
        <v>1</v>
      </c>
      <c r="R197" s="40">
        <f t="shared" si="47"/>
        <v>2.4</v>
      </c>
      <c r="S197" s="43"/>
      <c r="T197" s="42">
        <v>1</v>
      </c>
      <c r="U197" s="42">
        <f t="shared" si="48"/>
        <v>0</v>
      </c>
      <c r="V197" s="56"/>
      <c r="W197" s="55">
        <f t="shared" si="49"/>
        <v>0</v>
      </c>
    </row>
    <row r="198" spans="1:23" s="34" customFormat="1" ht="18" customHeight="1" x14ac:dyDescent="0.2">
      <c r="A198" s="12">
        <v>197</v>
      </c>
      <c r="B198" s="8" t="s">
        <v>220</v>
      </c>
      <c r="C198" s="20">
        <v>12</v>
      </c>
      <c r="D198" s="21"/>
      <c r="E198" s="207"/>
      <c r="F198" s="4">
        <v>1</v>
      </c>
      <c r="G198" s="4"/>
      <c r="H198" s="64" t="s">
        <v>292</v>
      </c>
      <c r="I198" s="14" t="s">
        <v>190</v>
      </c>
      <c r="J198" s="14"/>
      <c r="K198" s="14"/>
      <c r="L198" s="14" t="s">
        <v>169</v>
      </c>
      <c r="M198" s="14"/>
      <c r="N198" s="14" t="s">
        <v>168</v>
      </c>
      <c r="O198" s="25"/>
      <c r="P198" s="40"/>
      <c r="Q198" s="40">
        <v>1</v>
      </c>
      <c r="R198" s="40">
        <f t="shared" si="47"/>
        <v>0</v>
      </c>
      <c r="S198" s="43">
        <v>7.29</v>
      </c>
      <c r="T198" s="42">
        <v>1</v>
      </c>
      <c r="U198" s="42">
        <f t="shared" si="48"/>
        <v>7.29</v>
      </c>
      <c r="V198" s="56"/>
      <c r="W198" s="55">
        <f t="shared" si="49"/>
        <v>0</v>
      </c>
    </row>
    <row r="199" spans="1:23" s="34" customFormat="1" ht="18" customHeight="1" x14ac:dyDescent="0.2">
      <c r="A199" s="12">
        <v>198</v>
      </c>
      <c r="B199" s="8" t="s">
        <v>24</v>
      </c>
      <c r="C199" s="20">
        <v>12</v>
      </c>
      <c r="D199" s="21"/>
      <c r="E199" s="207">
        <v>150</v>
      </c>
      <c r="F199" s="4">
        <v>1</v>
      </c>
      <c r="G199" s="4"/>
      <c r="H199" s="64" t="s">
        <v>292</v>
      </c>
      <c r="I199" s="14" t="s">
        <v>190</v>
      </c>
      <c r="J199" s="14"/>
      <c r="K199" s="14"/>
      <c r="L199" s="14" t="s">
        <v>169</v>
      </c>
      <c r="M199" s="14"/>
      <c r="N199" s="14" t="s">
        <v>168</v>
      </c>
      <c r="O199" s="25"/>
      <c r="P199" s="40"/>
      <c r="Q199" s="40">
        <v>1</v>
      </c>
      <c r="R199" s="40">
        <f t="shared" si="47"/>
        <v>0</v>
      </c>
      <c r="S199" s="43">
        <v>1.35</v>
      </c>
      <c r="T199" s="42">
        <v>1</v>
      </c>
      <c r="U199" s="42">
        <f t="shared" si="48"/>
        <v>1.35</v>
      </c>
      <c r="V199" s="56"/>
      <c r="W199" s="55">
        <f t="shared" si="49"/>
        <v>0</v>
      </c>
    </row>
    <row r="200" spans="1:23" s="34" customFormat="1" ht="18" customHeight="1" x14ac:dyDescent="0.2">
      <c r="A200" s="12">
        <v>199</v>
      </c>
      <c r="B200" s="8" t="s">
        <v>24</v>
      </c>
      <c r="C200" s="20">
        <v>2</v>
      </c>
      <c r="D200" s="21"/>
      <c r="E200" s="207">
        <v>150</v>
      </c>
      <c r="F200" s="4">
        <v>2</v>
      </c>
      <c r="G200" s="4"/>
      <c r="H200" s="64" t="s">
        <v>292</v>
      </c>
      <c r="I200" s="14" t="s">
        <v>190</v>
      </c>
      <c r="J200" s="14"/>
      <c r="K200" s="14"/>
      <c r="L200" s="14" t="s">
        <v>169</v>
      </c>
      <c r="M200" s="14"/>
      <c r="N200" s="14" t="s">
        <v>168</v>
      </c>
      <c r="O200" s="25"/>
      <c r="P200" s="40"/>
      <c r="Q200" s="40">
        <v>1</v>
      </c>
      <c r="R200" s="40">
        <f t="shared" si="47"/>
        <v>0</v>
      </c>
      <c r="S200" s="43">
        <v>0.39</v>
      </c>
      <c r="T200" s="42">
        <v>1</v>
      </c>
      <c r="U200" s="42">
        <f t="shared" si="48"/>
        <v>0.78</v>
      </c>
      <c r="V200" s="56"/>
      <c r="W200" s="55">
        <f t="shared" si="49"/>
        <v>0</v>
      </c>
    </row>
    <row r="201" spans="1:23" s="34" customFormat="1" ht="18" customHeight="1" x14ac:dyDescent="0.2">
      <c r="A201" s="12">
        <v>200</v>
      </c>
      <c r="B201" s="8" t="s">
        <v>23</v>
      </c>
      <c r="C201" s="20">
        <v>12</v>
      </c>
      <c r="D201" s="21"/>
      <c r="E201" s="207"/>
      <c r="F201" s="4">
        <v>1</v>
      </c>
      <c r="G201" s="4">
        <v>1</v>
      </c>
      <c r="H201" s="64" t="s">
        <v>292</v>
      </c>
      <c r="I201" s="14" t="s">
        <v>190</v>
      </c>
      <c r="J201" s="14"/>
      <c r="K201" s="14"/>
      <c r="L201" s="14" t="s">
        <v>169</v>
      </c>
      <c r="M201" s="14"/>
      <c r="N201" s="14" t="s">
        <v>16</v>
      </c>
      <c r="O201" s="25"/>
      <c r="P201" s="40">
        <v>6</v>
      </c>
      <c r="Q201" s="40">
        <v>1</v>
      </c>
      <c r="R201" s="40">
        <f t="shared" si="47"/>
        <v>6</v>
      </c>
      <c r="S201" s="43">
        <v>6</v>
      </c>
      <c r="T201" s="42">
        <v>1</v>
      </c>
      <c r="U201" s="42">
        <f t="shared" si="48"/>
        <v>6</v>
      </c>
      <c r="V201" s="56">
        <v>240</v>
      </c>
      <c r="W201" s="55">
        <f t="shared" si="49"/>
        <v>240</v>
      </c>
    </row>
    <row r="202" spans="1:23" s="34" customFormat="1" ht="18" customHeight="1" x14ac:dyDescent="0.2">
      <c r="A202" s="12">
        <v>201</v>
      </c>
      <c r="B202" s="8" t="s">
        <v>21</v>
      </c>
      <c r="C202" s="20">
        <v>12</v>
      </c>
      <c r="D202" s="21"/>
      <c r="E202" s="207"/>
      <c r="F202" s="4">
        <v>22</v>
      </c>
      <c r="G202" s="4">
        <v>22</v>
      </c>
      <c r="H202" s="64" t="s">
        <v>293</v>
      </c>
      <c r="I202" s="14" t="s">
        <v>190</v>
      </c>
      <c r="J202" s="14"/>
      <c r="K202" s="14"/>
      <c r="L202" s="14" t="s">
        <v>169</v>
      </c>
      <c r="M202" s="14"/>
      <c r="N202" s="14" t="s">
        <v>16</v>
      </c>
      <c r="O202" s="25"/>
      <c r="P202" s="40">
        <v>0.52</v>
      </c>
      <c r="Q202" s="40">
        <v>1</v>
      </c>
      <c r="R202" s="40">
        <f t="shared" si="47"/>
        <v>11.440000000000001</v>
      </c>
      <c r="S202" s="43">
        <v>0.77</v>
      </c>
      <c r="T202" s="42">
        <v>1</v>
      </c>
      <c r="U202" s="42">
        <f t="shared" si="48"/>
        <v>16.940000000000001</v>
      </c>
      <c r="V202" s="56">
        <v>24</v>
      </c>
      <c r="W202" s="55">
        <f t="shared" si="49"/>
        <v>528</v>
      </c>
    </row>
    <row r="203" spans="1:23" s="34" customFormat="1" ht="18" customHeight="1" x14ac:dyDescent="0.2">
      <c r="A203" s="12">
        <v>202</v>
      </c>
      <c r="B203" s="8" t="s">
        <v>219</v>
      </c>
      <c r="C203" s="20">
        <v>12</v>
      </c>
      <c r="D203" s="21"/>
      <c r="E203" s="207"/>
      <c r="F203" s="4">
        <v>7</v>
      </c>
      <c r="G203" s="4"/>
      <c r="H203" s="64" t="s">
        <v>293</v>
      </c>
      <c r="I203" s="14" t="s">
        <v>190</v>
      </c>
      <c r="J203" s="14"/>
      <c r="K203" s="14"/>
      <c r="L203" s="14" t="s">
        <v>169</v>
      </c>
      <c r="M203" s="14"/>
      <c r="N203" s="14" t="s">
        <v>221</v>
      </c>
      <c r="O203" s="25"/>
      <c r="P203" s="40">
        <v>4.8600000000000003</v>
      </c>
      <c r="Q203" s="40">
        <v>1</v>
      </c>
      <c r="R203" s="40">
        <f t="shared" si="47"/>
        <v>34.020000000000003</v>
      </c>
      <c r="S203" s="43"/>
      <c r="T203" s="42">
        <v>1</v>
      </c>
      <c r="U203" s="42">
        <f t="shared" si="48"/>
        <v>0</v>
      </c>
      <c r="V203" s="56"/>
      <c r="W203" s="55">
        <f t="shared" si="49"/>
        <v>0</v>
      </c>
    </row>
    <row r="204" spans="1:23" s="34" customFormat="1" ht="18" customHeight="1" x14ac:dyDescent="0.2">
      <c r="A204" s="12">
        <v>203</v>
      </c>
      <c r="B204" s="8" t="s">
        <v>219</v>
      </c>
      <c r="C204" s="20">
        <v>2</v>
      </c>
      <c r="D204" s="21"/>
      <c r="E204" s="207"/>
      <c r="F204" s="4">
        <v>2</v>
      </c>
      <c r="G204" s="4"/>
      <c r="H204" s="64" t="s">
        <v>293</v>
      </c>
      <c r="I204" s="14" t="s">
        <v>190</v>
      </c>
      <c r="J204" s="14"/>
      <c r="K204" s="14"/>
      <c r="L204" s="14" t="s">
        <v>169</v>
      </c>
      <c r="M204" s="14"/>
      <c r="N204" s="14" t="s">
        <v>221</v>
      </c>
      <c r="O204" s="25"/>
      <c r="P204" s="40">
        <v>1.2</v>
      </c>
      <c r="Q204" s="40">
        <v>1</v>
      </c>
      <c r="R204" s="40">
        <f t="shared" si="47"/>
        <v>2.4</v>
      </c>
      <c r="S204" s="43"/>
      <c r="T204" s="42">
        <v>1</v>
      </c>
      <c r="U204" s="42">
        <f t="shared" si="48"/>
        <v>0</v>
      </c>
      <c r="V204" s="56"/>
      <c r="W204" s="55">
        <f t="shared" si="49"/>
        <v>0</v>
      </c>
    </row>
    <row r="205" spans="1:23" s="34" customFormat="1" ht="18" customHeight="1" x14ac:dyDescent="0.2">
      <c r="A205" s="12">
        <v>204</v>
      </c>
      <c r="B205" s="8" t="s">
        <v>220</v>
      </c>
      <c r="C205" s="20">
        <v>12</v>
      </c>
      <c r="D205" s="21"/>
      <c r="E205" s="207"/>
      <c r="F205" s="4">
        <v>1</v>
      </c>
      <c r="G205" s="4"/>
      <c r="H205" s="64" t="s">
        <v>293</v>
      </c>
      <c r="I205" s="14" t="s">
        <v>190</v>
      </c>
      <c r="J205" s="14"/>
      <c r="K205" s="14"/>
      <c r="L205" s="14" t="s">
        <v>169</v>
      </c>
      <c r="M205" s="14"/>
      <c r="N205" s="14" t="s">
        <v>168</v>
      </c>
      <c r="O205" s="25"/>
      <c r="P205" s="40"/>
      <c r="Q205" s="40">
        <v>1</v>
      </c>
      <c r="R205" s="40">
        <f t="shared" si="47"/>
        <v>0</v>
      </c>
      <c r="S205" s="43">
        <v>7.29</v>
      </c>
      <c r="T205" s="42">
        <v>1</v>
      </c>
      <c r="U205" s="42">
        <f t="shared" si="48"/>
        <v>7.29</v>
      </c>
      <c r="V205" s="56"/>
      <c r="W205" s="55">
        <f t="shared" si="49"/>
        <v>0</v>
      </c>
    </row>
    <row r="206" spans="1:23" s="34" customFormat="1" ht="18" customHeight="1" x14ac:dyDescent="0.2">
      <c r="A206" s="12">
        <v>205</v>
      </c>
      <c r="B206" s="8" t="s">
        <v>24</v>
      </c>
      <c r="C206" s="20">
        <v>12</v>
      </c>
      <c r="D206" s="21"/>
      <c r="E206" s="207">
        <v>150</v>
      </c>
      <c r="F206" s="4">
        <v>1</v>
      </c>
      <c r="G206" s="4"/>
      <c r="H206" s="64" t="s">
        <v>293</v>
      </c>
      <c r="I206" s="14" t="s">
        <v>190</v>
      </c>
      <c r="J206" s="14"/>
      <c r="K206" s="14"/>
      <c r="L206" s="14" t="s">
        <v>169</v>
      </c>
      <c r="M206" s="14"/>
      <c r="N206" s="14" t="s">
        <v>168</v>
      </c>
      <c r="O206" s="25"/>
      <c r="P206" s="40"/>
      <c r="Q206" s="40">
        <v>1</v>
      </c>
      <c r="R206" s="40">
        <f t="shared" si="47"/>
        <v>0</v>
      </c>
      <c r="S206" s="43">
        <v>1.35</v>
      </c>
      <c r="T206" s="42">
        <v>1</v>
      </c>
      <c r="U206" s="42">
        <f t="shared" si="48"/>
        <v>1.35</v>
      </c>
      <c r="V206" s="56"/>
      <c r="W206" s="55">
        <f t="shared" si="49"/>
        <v>0</v>
      </c>
    </row>
    <row r="207" spans="1:23" s="34" customFormat="1" ht="18" customHeight="1" x14ac:dyDescent="0.2">
      <c r="A207" s="12">
        <v>206</v>
      </c>
      <c r="B207" s="8" t="s">
        <v>24</v>
      </c>
      <c r="C207" s="20">
        <v>2</v>
      </c>
      <c r="D207" s="21"/>
      <c r="E207" s="207">
        <v>150</v>
      </c>
      <c r="F207" s="4">
        <v>2</v>
      </c>
      <c r="G207" s="4"/>
      <c r="H207" s="64" t="s">
        <v>293</v>
      </c>
      <c r="I207" s="14" t="s">
        <v>190</v>
      </c>
      <c r="J207" s="14"/>
      <c r="K207" s="14"/>
      <c r="L207" s="14" t="s">
        <v>169</v>
      </c>
      <c r="M207" s="14"/>
      <c r="N207" s="14" t="s">
        <v>168</v>
      </c>
      <c r="O207" s="25"/>
      <c r="P207" s="40"/>
      <c r="Q207" s="40">
        <v>1</v>
      </c>
      <c r="R207" s="40">
        <f t="shared" ref="R207:R270" si="50">IF(N207="S/F",(P207*F207),IF(N207="S",(SUM(F207*P207*Q207)),0))</f>
        <v>0</v>
      </c>
      <c r="S207" s="43">
        <v>0.39</v>
      </c>
      <c r="T207" s="42">
        <v>1</v>
      </c>
      <c r="U207" s="42">
        <f t="shared" ref="U207:U270" si="51">IF(N207="S/F",(S207*F207),IF(N207="F",(SUM(S207*F207*T207)),0))</f>
        <v>0.78</v>
      </c>
      <c r="V207" s="56"/>
      <c r="W207" s="55">
        <f t="shared" ref="W207:W270" si="52">G207*V207</f>
        <v>0</v>
      </c>
    </row>
    <row r="208" spans="1:23" s="34" customFormat="1" ht="18" customHeight="1" x14ac:dyDescent="0.2">
      <c r="A208" s="12">
        <v>207</v>
      </c>
      <c r="B208" s="8" t="s">
        <v>24</v>
      </c>
      <c r="C208" s="20">
        <v>1</v>
      </c>
      <c r="D208" s="21"/>
      <c r="E208" s="207">
        <v>150</v>
      </c>
      <c r="F208" s="4">
        <v>2</v>
      </c>
      <c r="G208" s="4"/>
      <c r="H208" s="64" t="s">
        <v>293</v>
      </c>
      <c r="I208" s="14" t="s">
        <v>190</v>
      </c>
      <c r="J208" s="14"/>
      <c r="K208" s="14"/>
      <c r="L208" s="14" t="s">
        <v>169</v>
      </c>
      <c r="M208" s="14"/>
      <c r="N208" s="14" t="s">
        <v>168</v>
      </c>
      <c r="O208" s="25"/>
      <c r="P208" s="40"/>
      <c r="Q208" s="40">
        <v>1</v>
      </c>
      <c r="R208" s="40">
        <f t="shared" si="50"/>
        <v>0</v>
      </c>
      <c r="S208" s="43">
        <v>0.39</v>
      </c>
      <c r="T208" s="42">
        <v>1</v>
      </c>
      <c r="U208" s="42">
        <f t="shared" si="51"/>
        <v>0.78</v>
      </c>
      <c r="V208" s="56"/>
      <c r="W208" s="55">
        <f t="shared" si="52"/>
        <v>0</v>
      </c>
    </row>
    <row r="209" spans="1:23" s="34" customFormat="1" ht="18" customHeight="1" x14ac:dyDescent="0.2">
      <c r="A209" s="12">
        <v>208</v>
      </c>
      <c r="B209" s="8" t="s">
        <v>23</v>
      </c>
      <c r="C209" s="20">
        <v>12</v>
      </c>
      <c r="D209" s="21"/>
      <c r="E209" s="207"/>
      <c r="F209" s="4">
        <v>1</v>
      </c>
      <c r="G209" s="4">
        <v>1</v>
      </c>
      <c r="H209" s="64" t="s">
        <v>293</v>
      </c>
      <c r="I209" s="14" t="s">
        <v>190</v>
      </c>
      <c r="J209" s="14"/>
      <c r="K209" s="14"/>
      <c r="L209" s="14" t="s">
        <v>169</v>
      </c>
      <c r="M209" s="14"/>
      <c r="N209" s="14" t="s">
        <v>16</v>
      </c>
      <c r="O209" s="25"/>
      <c r="P209" s="40">
        <v>6</v>
      </c>
      <c r="Q209" s="40">
        <v>1</v>
      </c>
      <c r="R209" s="40">
        <f t="shared" si="50"/>
        <v>6</v>
      </c>
      <c r="S209" s="43">
        <v>6</v>
      </c>
      <c r="T209" s="42">
        <v>1</v>
      </c>
      <c r="U209" s="42">
        <f t="shared" si="51"/>
        <v>6</v>
      </c>
      <c r="V209" s="56">
        <v>240</v>
      </c>
      <c r="W209" s="55">
        <f t="shared" si="52"/>
        <v>240</v>
      </c>
    </row>
    <row r="210" spans="1:23" s="34" customFormat="1" ht="18" customHeight="1" x14ac:dyDescent="0.2">
      <c r="A210" s="12">
        <v>209</v>
      </c>
      <c r="B210" s="8" t="s">
        <v>21</v>
      </c>
      <c r="C210" s="20">
        <v>12</v>
      </c>
      <c r="D210" s="21"/>
      <c r="E210" s="207"/>
      <c r="F210" s="4">
        <v>128.75</v>
      </c>
      <c r="G210" s="4">
        <v>128.75</v>
      </c>
      <c r="H210" s="64" t="s">
        <v>294</v>
      </c>
      <c r="I210" s="14" t="s">
        <v>190</v>
      </c>
      <c r="J210" s="14"/>
      <c r="K210" s="14"/>
      <c r="L210" s="14" t="s">
        <v>169</v>
      </c>
      <c r="M210" s="14"/>
      <c r="N210" s="14" t="s">
        <v>16</v>
      </c>
      <c r="O210" s="25"/>
      <c r="P210" s="40">
        <v>0.52</v>
      </c>
      <c r="Q210" s="40">
        <v>1</v>
      </c>
      <c r="R210" s="40">
        <f t="shared" si="50"/>
        <v>66.95</v>
      </c>
      <c r="S210" s="43">
        <v>0.77</v>
      </c>
      <c r="T210" s="42">
        <v>1</v>
      </c>
      <c r="U210" s="42">
        <f t="shared" si="51"/>
        <v>99.137500000000003</v>
      </c>
      <c r="V210" s="56">
        <v>24</v>
      </c>
      <c r="W210" s="55">
        <f t="shared" si="52"/>
        <v>3090</v>
      </c>
    </row>
    <row r="211" spans="1:23" s="34" customFormat="1" ht="18" customHeight="1" x14ac:dyDescent="0.2">
      <c r="A211" s="12">
        <v>210</v>
      </c>
      <c r="B211" s="8" t="s">
        <v>219</v>
      </c>
      <c r="C211" s="20">
        <v>12</v>
      </c>
      <c r="D211" s="21"/>
      <c r="E211" s="207"/>
      <c r="F211" s="4">
        <v>3</v>
      </c>
      <c r="G211" s="4"/>
      <c r="H211" s="64" t="s">
        <v>294</v>
      </c>
      <c r="I211" s="14" t="s">
        <v>190</v>
      </c>
      <c r="J211" s="14"/>
      <c r="K211" s="14"/>
      <c r="L211" s="14" t="s">
        <v>169</v>
      </c>
      <c r="M211" s="14"/>
      <c r="N211" s="14" t="s">
        <v>221</v>
      </c>
      <c r="O211" s="25"/>
      <c r="P211" s="40">
        <v>4.8600000000000003</v>
      </c>
      <c r="Q211" s="40">
        <v>1</v>
      </c>
      <c r="R211" s="40">
        <f t="shared" si="50"/>
        <v>14.580000000000002</v>
      </c>
      <c r="S211" s="43"/>
      <c r="T211" s="42">
        <v>1</v>
      </c>
      <c r="U211" s="42">
        <f t="shared" si="51"/>
        <v>0</v>
      </c>
      <c r="V211" s="56"/>
      <c r="W211" s="55">
        <f t="shared" si="52"/>
        <v>0</v>
      </c>
    </row>
    <row r="212" spans="1:23" s="34" customFormat="1" ht="18" customHeight="1" x14ac:dyDescent="0.2">
      <c r="A212" s="12">
        <v>211</v>
      </c>
      <c r="B212" s="8" t="s">
        <v>219</v>
      </c>
      <c r="C212" s="20">
        <v>1</v>
      </c>
      <c r="D212" s="21"/>
      <c r="E212" s="207"/>
      <c r="F212" s="4">
        <v>2</v>
      </c>
      <c r="G212" s="4"/>
      <c r="H212" s="64" t="s">
        <v>294</v>
      </c>
      <c r="I212" s="14" t="s">
        <v>190</v>
      </c>
      <c r="J212" s="14"/>
      <c r="K212" s="14"/>
      <c r="L212" s="14" t="s">
        <v>169</v>
      </c>
      <c r="M212" s="14"/>
      <c r="N212" s="14" t="s">
        <v>221</v>
      </c>
      <c r="O212" s="25"/>
      <c r="P212" s="40">
        <v>0.6</v>
      </c>
      <c r="Q212" s="40">
        <v>1</v>
      </c>
      <c r="R212" s="40">
        <f t="shared" si="50"/>
        <v>1.2</v>
      </c>
      <c r="S212" s="43"/>
      <c r="T212" s="42">
        <v>1</v>
      </c>
      <c r="U212" s="42">
        <f t="shared" si="51"/>
        <v>0</v>
      </c>
      <c r="V212" s="56"/>
      <c r="W212" s="55">
        <f t="shared" si="52"/>
        <v>0</v>
      </c>
    </row>
    <row r="213" spans="1:23" s="34" customFormat="1" ht="18" customHeight="1" x14ac:dyDescent="0.2">
      <c r="A213" s="12">
        <v>212</v>
      </c>
      <c r="B213" s="8" t="s">
        <v>220</v>
      </c>
      <c r="C213" s="20">
        <v>12</v>
      </c>
      <c r="D213" s="21"/>
      <c r="E213" s="207"/>
      <c r="F213" s="4">
        <v>3</v>
      </c>
      <c r="G213" s="4"/>
      <c r="H213" s="64" t="s">
        <v>294</v>
      </c>
      <c r="I213" s="14" t="s">
        <v>190</v>
      </c>
      <c r="J213" s="14"/>
      <c r="K213" s="14"/>
      <c r="L213" s="14" t="s">
        <v>169</v>
      </c>
      <c r="M213" s="14"/>
      <c r="N213" s="14" t="s">
        <v>168</v>
      </c>
      <c r="O213" s="25"/>
      <c r="P213" s="40"/>
      <c r="Q213" s="40">
        <v>1</v>
      </c>
      <c r="R213" s="40">
        <f t="shared" si="50"/>
        <v>0</v>
      </c>
      <c r="S213" s="43">
        <v>7.29</v>
      </c>
      <c r="T213" s="42">
        <v>1</v>
      </c>
      <c r="U213" s="42">
        <f t="shared" si="51"/>
        <v>21.87</v>
      </c>
      <c r="V213" s="56"/>
      <c r="W213" s="55">
        <f t="shared" si="52"/>
        <v>0</v>
      </c>
    </row>
    <row r="214" spans="1:23" s="34" customFormat="1" ht="18" customHeight="1" x14ac:dyDescent="0.2">
      <c r="A214" s="12">
        <v>213</v>
      </c>
      <c r="B214" s="8" t="s">
        <v>24</v>
      </c>
      <c r="C214" s="20">
        <v>12</v>
      </c>
      <c r="D214" s="21"/>
      <c r="E214" s="207">
        <v>150</v>
      </c>
      <c r="F214" s="4">
        <v>2</v>
      </c>
      <c r="G214" s="4"/>
      <c r="H214" s="64" t="s">
        <v>294</v>
      </c>
      <c r="I214" s="14" t="s">
        <v>190</v>
      </c>
      <c r="J214" s="14"/>
      <c r="K214" s="14"/>
      <c r="L214" s="14" t="s">
        <v>169</v>
      </c>
      <c r="M214" s="14"/>
      <c r="N214" s="14" t="s">
        <v>168</v>
      </c>
      <c r="O214" s="25"/>
      <c r="P214" s="40"/>
      <c r="Q214" s="40">
        <v>1</v>
      </c>
      <c r="R214" s="40">
        <f t="shared" si="50"/>
        <v>0</v>
      </c>
      <c r="S214" s="43">
        <v>1.35</v>
      </c>
      <c r="T214" s="42">
        <v>1</v>
      </c>
      <c r="U214" s="42">
        <f t="shared" si="51"/>
        <v>2.7</v>
      </c>
      <c r="V214" s="56"/>
      <c r="W214" s="55">
        <f t="shared" si="52"/>
        <v>0</v>
      </c>
    </row>
    <row r="215" spans="1:23" s="34" customFormat="1" ht="18" customHeight="1" x14ac:dyDescent="0.2">
      <c r="A215" s="12">
        <v>214</v>
      </c>
      <c r="B215" s="8" t="s">
        <v>23</v>
      </c>
      <c r="C215" s="20">
        <v>12</v>
      </c>
      <c r="D215" s="21"/>
      <c r="E215" s="207"/>
      <c r="F215" s="4">
        <v>2</v>
      </c>
      <c r="G215" s="4">
        <v>2</v>
      </c>
      <c r="H215" s="64" t="s">
        <v>294</v>
      </c>
      <c r="I215" s="14" t="s">
        <v>190</v>
      </c>
      <c r="J215" s="14"/>
      <c r="K215" s="14"/>
      <c r="L215" s="14" t="s">
        <v>169</v>
      </c>
      <c r="M215" s="14"/>
      <c r="N215" s="14" t="s">
        <v>16</v>
      </c>
      <c r="O215" s="25"/>
      <c r="P215" s="40">
        <v>6</v>
      </c>
      <c r="Q215" s="40">
        <v>1</v>
      </c>
      <c r="R215" s="40">
        <f t="shared" si="50"/>
        <v>12</v>
      </c>
      <c r="S215" s="43">
        <v>6</v>
      </c>
      <c r="T215" s="42">
        <v>1</v>
      </c>
      <c r="U215" s="42">
        <f t="shared" si="51"/>
        <v>12</v>
      </c>
      <c r="V215" s="56">
        <v>240</v>
      </c>
      <c r="W215" s="55">
        <f t="shared" si="52"/>
        <v>480</v>
      </c>
    </row>
    <row r="216" spans="1:23" s="34" customFormat="1" ht="18" customHeight="1" x14ac:dyDescent="0.2">
      <c r="A216" s="12">
        <v>215</v>
      </c>
      <c r="B216" s="8" t="s">
        <v>21</v>
      </c>
      <c r="C216" s="20">
        <v>12</v>
      </c>
      <c r="D216" s="21"/>
      <c r="E216" s="207"/>
      <c r="F216" s="4">
        <v>31</v>
      </c>
      <c r="G216" s="4">
        <v>31</v>
      </c>
      <c r="H216" s="64" t="s">
        <v>295</v>
      </c>
      <c r="I216" s="14" t="s">
        <v>190</v>
      </c>
      <c r="J216" s="14"/>
      <c r="K216" s="14"/>
      <c r="L216" s="14" t="s">
        <v>169</v>
      </c>
      <c r="M216" s="14"/>
      <c r="N216" s="14" t="s">
        <v>16</v>
      </c>
      <c r="O216" s="25"/>
      <c r="P216" s="40">
        <v>0.52</v>
      </c>
      <c r="Q216" s="40">
        <v>1</v>
      </c>
      <c r="R216" s="40">
        <f t="shared" si="50"/>
        <v>16.12</v>
      </c>
      <c r="S216" s="43">
        <v>0.77</v>
      </c>
      <c r="T216" s="42">
        <v>1</v>
      </c>
      <c r="U216" s="42">
        <f t="shared" si="51"/>
        <v>23.87</v>
      </c>
      <c r="V216" s="56">
        <v>24</v>
      </c>
      <c r="W216" s="55">
        <f t="shared" si="52"/>
        <v>744</v>
      </c>
    </row>
    <row r="217" spans="1:23" s="34" customFormat="1" ht="18" customHeight="1" x14ac:dyDescent="0.2">
      <c r="A217" s="12">
        <v>216</v>
      </c>
      <c r="B217" s="8" t="s">
        <v>219</v>
      </c>
      <c r="C217" s="20">
        <v>12</v>
      </c>
      <c r="D217" s="21"/>
      <c r="E217" s="207"/>
      <c r="F217" s="4">
        <v>2</v>
      </c>
      <c r="G217" s="4"/>
      <c r="H217" s="64" t="s">
        <v>295</v>
      </c>
      <c r="I217" s="14" t="s">
        <v>190</v>
      </c>
      <c r="J217" s="14"/>
      <c r="K217" s="14"/>
      <c r="L217" s="14" t="s">
        <v>169</v>
      </c>
      <c r="M217" s="14"/>
      <c r="N217" s="14" t="s">
        <v>221</v>
      </c>
      <c r="O217" s="25"/>
      <c r="P217" s="40">
        <v>4.8600000000000003</v>
      </c>
      <c r="Q217" s="40">
        <v>1</v>
      </c>
      <c r="R217" s="40">
        <f t="shared" si="50"/>
        <v>9.7200000000000006</v>
      </c>
      <c r="S217" s="43"/>
      <c r="T217" s="42">
        <v>1</v>
      </c>
      <c r="U217" s="42">
        <f t="shared" si="51"/>
        <v>0</v>
      </c>
      <c r="V217" s="56"/>
      <c r="W217" s="55">
        <f t="shared" si="52"/>
        <v>0</v>
      </c>
    </row>
    <row r="218" spans="1:23" s="34" customFormat="1" ht="18" customHeight="1" x14ac:dyDescent="0.2">
      <c r="A218" s="12">
        <v>217</v>
      </c>
      <c r="B218" s="8" t="s">
        <v>23</v>
      </c>
      <c r="C218" s="20">
        <v>12</v>
      </c>
      <c r="D218" s="21"/>
      <c r="E218" s="207"/>
      <c r="F218" s="265">
        <v>2</v>
      </c>
      <c r="G218" s="4">
        <v>2</v>
      </c>
      <c r="H218" s="64" t="s">
        <v>295</v>
      </c>
      <c r="I218" s="14" t="s">
        <v>190</v>
      </c>
      <c r="J218" s="14"/>
      <c r="K218" s="14"/>
      <c r="L218" s="14" t="s">
        <v>169</v>
      </c>
      <c r="M218" s="14"/>
      <c r="N218" s="14" t="s">
        <v>16</v>
      </c>
      <c r="O218" s="25" t="s">
        <v>296</v>
      </c>
      <c r="P218" s="40">
        <v>6</v>
      </c>
      <c r="Q218" s="40">
        <v>1</v>
      </c>
      <c r="R218" s="40">
        <f t="shared" si="50"/>
        <v>12</v>
      </c>
      <c r="S218" s="43">
        <v>6</v>
      </c>
      <c r="T218" s="42">
        <v>1</v>
      </c>
      <c r="U218" s="42">
        <f t="shared" si="51"/>
        <v>12</v>
      </c>
      <c r="V218" s="56">
        <v>240</v>
      </c>
      <c r="W218" s="55">
        <f t="shared" si="52"/>
        <v>480</v>
      </c>
    </row>
    <row r="219" spans="1:23" s="34" customFormat="1" ht="18" customHeight="1" x14ac:dyDescent="0.2">
      <c r="A219" s="12">
        <v>218</v>
      </c>
      <c r="B219" s="8" t="s">
        <v>21</v>
      </c>
      <c r="C219" s="20">
        <v>12</v>
      </c>
      <c r="D219" s="21"/>
      <c r="E219" s="207"/>
      <c r="F219" s="4">
        <v>12.4</v>
      </c>
      <c r="G219" s="4">
        <v>12.4</v>
      </c>
      <c r="H219" s="64" t="s">
        <v>297</v>
      </c>
      <c r="I219" s="14" t="s">
        <v>190</v>
      </c>
      <c r="J219" s="14"/>
      <c r="K219" s="14"/>
      <c r="L219" s="14" t="s">
        <v>169</v>
      </c>
      <c r="M219" s="14"/>
      <c r="N219" s="14" t="s">
        <v>16</v>
      </c>
      <c r="O219" s="25"/>
      <c r="P219" s="40">
        <v>0.52</v>
      </c>
      <c r="Q219" s="40">
        <v>1</v>
      </c>
      <c r="R219" s="40">
        <f t="shared" si="50"/>
        <v>6.4480000000000004</v>
      </c>
      <c r="S219" s="43">
        <v>0.77</v>
      </c>
      <c r="T219" s="42">
        <v>1</v>
      </c>
      <c r="U219" s="42">
        <f t="shared" si="51"/>
        <v>9.548</v>
      </c>
      <c r="V219" s="56">
        <v>24</v>
      </c>
      <c r="W219" s="55">
        <f t="shared" si="52"/>
        <v>297.60000000000002</v>
      </c>
    </row>
    <row r="220" spans="1:23" s="34" customFormat="1" ht="18" customHeight="1" x14ac:dyDescent="0.2">
      <c r="A220" s="12">
        <v>219</v>
      </c>
      <c r="B220" s="8" t="s">
        <v>219</v>
      </c>
      <c r="C220" s="20">
        <v>12</v>
      </c>
      <c r="D220" s="21"/>
      <c r="E220" s="207"/>
      <c r="F220" s="4">
        <v>3</v>
      </c>
      <c r="G220" s="4"/>
      <c r="H220" s="64" t="s">
        <v>297</v>
      </c>
      <c r="I220" s="14" t="s">
        <v>190</v>
      </c>
      <c r="J220" s="14"/>
      <c r="K220" s="14"/>
      <c r="L220" s="14" t="s">
        <v>169</v>
      </c>
      <c r="M220" s="14"/>
      <c r="N220" s="14" t="s">
        <v>221</v>
      </c>
      <c r="O220" s="25"/>
      <c r="P220" s="40">
        <v>4.8600000000000003</v>
      </c>
      <c r="Q220" s="40">
        <v>1</v>
      </c>
      <c r="R220" s="40">
        <f t="shared" si="50"/>
        <v>14.580000000000002</v>
      </c>
      <c r="S220" s="43"/>
      <c r="T220" s="42">
        <v>1</v>
      </c>
      <c r="U220" s="42">
        <f t="shared" si="51"/>
        <v>0</v>
      </c>
      <c r="V220" s="56"/>
      <c r="W220" s="55">
        <f t="shared" si="52"/>
        <v>0</v>
      </c>
    </row>
    <row r="221" spans="1:23" s="34" customFormat="1" ht="18" customHeight="1" x14ac:dyDescent="0.2">
      <c r="A221" s="12">
        <v>220</v>
      </c>
      <c r="B221" s="8" t="s">
        <v>219</v>
      </c>
      <c r="C221" s="20">
        <v>3</v>
      </c>
      <c r="D221" s="21"/>
      <c r="E221" s="207"/>
      <c r="F221" s="4">
        <v>1</v>
      </c>
      <c r="G221" s="4"/>
      <c r="H221" s="64" t="s">
        <v>297</v>
      </c>
      <c r="I221" s="14" t="s">
        <v>190</v>
      </c>
      <c r="J221" s="14"/>
      <c r="K221" s="14"/>
      <c r="L221" s="14" t="s">
        <v>169</v>
      </c>
      <c r="M221" s="14"/>
      <c r="N221" s="14" t="s">
        <v>221</v>
      </c>
      <c r="O221" s="25"/>
      <c r="P221" s="40">
        <v>1.57</v>
      </c>
      <c r="Q221" s="40">
        <v>1</v>
      </c>
      <c r="R221" s="40">
        <f t="shared" si="50"/>
        <v>1.57</v>
      </c>
      <c r="S221" s="43"/>
      <c r="T221" s="42">
        <v>1</v>
      </c>
      <c r="U221" s="42">
        <f t="shared" si="51"/>
        <v>0</v>
      </c>
      <c r="V221" s="56"/>
      <c r="W221" s="55">
        <f t="shared" si="52"/>
        <v>0</v>
      </c>
    </row>
    <row r="222" spans="1:23" s="34" customFormat="1" ht="18" customHeight="1" x14ac:dyDescent="0.2">
      <c r="A222" s="12">
        <v>221</v>
      </c>
      <c r="B222" s="8" t="s">
        <v>220</v>
      </c>
      <c r="C222" s="20">
        <v>12</v>
      </c>
      <c r="D222" s="21"/>
      <c r="E222" s="207"/>
      <c r="F222" s="4">
        <v>1</v>
      </c>
      <c r="G222" s="4"/>
      <c r="H222" s="64" t="s">
        <v>297</v>
      </c>
      <c r="I222" s="14" t="s">
        <v>190</v>
      </c>
      <c r="J222" s="14"/>
      <c r="K222" s="14"/>
      <c r="L222" s="14" t="s">
        <v>169</v>
      </c>
      <c r="M222" s="14"/>
      <c r="N222" s="14" t="s">
        <v>168</v>
      </c>
      <c r="O222" s="25"/>
      <c r="P222" s="40"/>
      <c r="Q222" s="40">
        <v>1</v>
      </c>
      <c r="R222" s="40">
        <f t="shared" si="50"/>
        <v>0</v>
      </c>
      <c r="S222" s="43">
        <v>7.29</v>
      </c>
      <c r="T222" s="42">
        <v>1</v>
      </c>
      <c r="U222" s="42">
        <f t="shared" si="51"/>
        <v>7.29</v>
      </c>
      <c r="V222" s="56"/>
      <c r="W222" s="55">
        <f t="shared" si="52"/>
        <v>0</v>
      </c>
    </row>
    <row r="223" spans="1:23" s="34" customFormat="1" ht="18" customHeight="1" x14ac:dyDescent="0.2">
      <c r="A223" s="12">
        <v>222</v>
      </c>
      <c r="B223" s="8" t="s">
        <v>24</v>
      </c>
      <c r="C223" s="20">
        <v>3</v>
      </c>
      <c r="D223" s="21"/>
      <c r="E223" s="207">
        <v>150</v>
      </c>
      <c r="F223" s="4">
        <v>2</v>
      </c>
      <c r="G223" s="4"/>
      <c r="H223" s="64" t="s">
        <v>297</v>
      </c>
      <c r="I223" s="14" t="s">
        <v>190</v>
      </c>
      <c r="J223" s="14"/>
      <c r="K223" s="14"/>
      <c r="L223" s="14" t="s">
        <v>169</v>
      </c>
      <c r="M223" s="14"/>
      <c r="N223" s="14" t="s">
        <v>168</v>
      </c>
      <c r="O223" s="25"/>
      <c r="P223" s="40"/>
      <c r="Q223" s="40">
        <v>1</v>
      </c>
      <c r="R223" s="40">
        <f t="shared" si="50"/>
        <v>0</v>
      </c>
      <c r="S223" s="43">
        <v>0.38</v>
      </c>
      <c r="T223" s="42">
        <v>1</v>
      </c>
      <c r="U223" s="42">
        <f t="shared" si="51"/>
        <v>0.76</v>
      </c>
      <c r="V223" s="56"/>
      <c r="W223" s="55">
        <f t="shared" si="52"/>
        <v>0</v>
      </c>
    </row>
    <row r="224" spans="1:23" s="34" customFormat="1" ht="18" customHeight="1" x14ac:dyDescent="0.2">
      <c r="A224" s="12">
        <v>223</v>
      </c>
      <c r="B224" s="8" t="s">
        <v>23</v>
      </c>
      <c r="C224" s="20">
        <v>12</v>
      </c>
      <c r="D224" s="21"/>
      <c r="E224" s="207"/>
      <c r="F224" s="4">
        <v>1</v>
      </c>
      <c r="G224" s="4">
        <v>1</v>
      </c>
      <c r="H224" s="64" t="s">
        <v>297</v>
      </c>
      <c r="I224" s="14" t="s">
        <v>190</v>
      </c>
      <c r="J224" s="14"/>
      <c r="K224" s="14"/>
      <c r="L224" s="14" t="s">
        <v>169</v>
      </c>
      <c r="M224" s="14"/>
      <c r="N224" s="14" t="s">
        <v>16</v>
      </c>
      <c r="O224" s="25"/>
      <c r="P224" s="40">
        <v>6</v>
      </c>
      <c r="Q224" s="40">
        <v>1</v>
      </c>
      <c r="R224" s="40">
        <f t="shared" si="50"/>
        <v>6</v>
      </c>
      <c r="S224" s="43">
        <v>6</v>
      </c>
      <c r="T224" s="42">
        <v>1</v>
      </c>
      <c r="U224" s="42">
        <f t="shared" si="51"/>
        <v>6</v>
      </c>
      <c r="V224" s="56">
        <v>240</v>
      </c>
      <c r="W224" s="55">
        <f t="shared" si="52"/>
        <v>240</v>
      </c>
    </row>
    <row r="225" spans="1:23" s="34" customFormat="1" ht="18" customHeight="1" x14ac:dyDescent="0.2">
      <c r="A225" s="12">
        <v>224</v>
      </c>
      <c r="B225" s="8" t="s">
        <v>21</v>
      </c>
      <c r="C225" s="20">
        <v>12</v>
      </c>
      <c r="D225" s="21"/>
      <c r="E225" s="207"/>
      <c r="F225" s="4">
        <v>46.2</v>
      </c>
      <c r="G225" s="4">
        <v>46.2</v>
      </c>
      <c r="H225" s="64" t="s">
        <v>298</v>
      </c>
      <c r="I225" s="14" t="s">
        <v>190</v>
      </c>
      <c r="J225" s="14"/>
      <c r="K225" s="14"/>
      <c r="L225" s="14" t="s">
        <v>169</v>
      </c>
      <c r="M225" s="14"/>
      <c r="N225" s="14" t="s">
        <v>16</v>
      </c>
      <c r="O225" s="25"/>
      <c r="P225" s="40">
        <v>0.52</v>
      </c>
      <c r="Q225" s="40">
        <v>1</v>
      </c>
      <c r="R225" s="40">
        <f t="shared" si="50"/>
        <v>24.024000000000001</v>
      </c>
      <c r="S225" s="43">
        <v>0.77</v>
      </c>
      <c r="T225" s="42">
        <v>1</v>
      </c>
      <c r="U225" s="42">
        <f t="shared" si="51"/>
        <v>35.574000000000005</v>
      </c>
      <c r="V225" s="56">
        <v>24</v>
      </c>
      <c r="W225" s="55">
        <f t="shared" si="52"/>
        <v>1108.8000000000002</v>
      </c>
    </row>
    <row r="226" spans="1:23" s="34" customFormat="1" ht="18" customHeight="1" x14ac:dyDescent="0.2">
      <c r="A226" s="12">
        <v>225</v>
      </c>
      <c r="B226" s="8" t="s">
        <v>219</v>
      </c>
      <c r="C226" s="20">
        <v>12</v>
      </c>
      <c r="D226" s="21"/>
      <c r="E226" s="207"/>
      <c r="F226" s="4">
        <v>1</v>
      </c>
      <c r="G226" s="4"/>
      <c r="H226" s="64" t="s">
        <v>298</v>
      </c>
      <c r="I226" s="14" t="s">
        <v>190</v>
      </c>
      <c r="J226" s="14"/>
      <c r="K226" s="14"/>
      <c r="L226" s="14" t="s">
        <v>169</v>
      </c>
      <c r="M226" s="14"/>
      <c r="N226" s="14" t="s">
        <v>221</v>
      </c>
      <c r="O226" s="25"/>
      <c r="P226" s="40">
        <v>4.8600000000000003</v>
      </c>
      <c r="Q226" s="40">
        <v>1</v>
      </c>
      <c r="R226" s="40">
        <f t="shared" si="50"/>
        <v>4.8600000000000003</v>
      </c>
      <c r="S226" s="43"/>
      <c r="T226" s="42">
        <v>1</v>
      </c>
      <c r="U226" s="42">
        <f t="shared" si="51"/>
        <v>0</v>
      </c>
      <c r="V226" s="56"/>
      <c r="W226" s="55">
        <f t="shared" si="52"/>
        <v>0</v>
      </c>
    </row>
    <row r="227" spans="1:23" s="34" customFormat="1" ht="18" customHeight="1" x14ac:dyDescent="0.2">
      <c r="A227" s="12">
        <v>226</v>
      </c>
      <c r="B227" s="8" t="s">
        <v>220</v>
      </c>
      <c r="C227" s="20">
        <v>12</v>
      </c>
      <c r="D227" s="21"/>
      <c r="E227" s="207"/>
      <c r="F227" s="4">
        <v>2</v>
      </c>
      <c r="G227" s="4"/>
      <c r="H227" s="64" t="s">
        <v>298</v>
      </c>
      <c r="I227" s="14" t="s">
        <v>190</v>
      </c>
      <c r="J227" s="14"/>
      <c r="K227" s="14"/>
      <c r="L227" s="14" t="s">
        <v>169</v>
      </c>
      <c r="M227" s="14"/>
      <c r="N227" s="14" t="s">
        <v>168</v>
      </c>
      <c r="O227" s="25"/>
      <c r="P227" s="40"/>
      <c r="Q227" s="40">
        <v>1</v>
      </c>
      <c r="R227" s="40">
        <f t="shared" si="50"/>
        <v>0</v>
      </c>
      <c r="S227" s="43">
        <v>7.29</v>
      </c>
      <c r="T227" s="42">
        <v>1</v>
      </c>
      <c r="U227" s="42">
        <f t="shared" si="51"/>
        <v>14.58</v>
      </c>
      <c r="V227" s="56"/>
      <c r="W227" s="55">
        <f t="shared" si="52"/>
        <v>0</v>
      </c>
    </row>
    <row r="228" spans="1:23" s="34" customFormat="1" ht="18" customHeight="1" x14ac:dyDescent="0.2">
      <c r="A228" s="12">
        <v>227</v>
      </c>
      <c r="B228" s="8" t="s">
        <v>23</v>
      </c>
      <c r="C228" s="20">
        <v>12</v>
      </c>
      <c r="D228" s="21"/>
      <c r="E228" s="207"/>
      <c r="F228" s="4">
        <v>2</v>
      </c>
      <c r="G228" s="4">
        <v>2</v>
      </c>
      <c r="H228" s="64" t="s">
        <v>298</v>
      </c>
      <c r="I228" s="14" t="s">
        <v>190</v>
      </c>
      <c r="J228" s="14"/>
      <c r="K228" s="14"/>
      <c r="L228" s="14" t="s">
        <v>169</v>
      </c>
      <c r="M228" s="14"/>
      <c r="N228" s="14" t="s">
        <v>16</v>
      </c>
      <c r="O228" s="25"/>
      <c r="P228" s="40">
        <v>6</v>
      </c>
      <c r="Q228" s="40">
        <v>1</v>
      </c>
      <c r="R228" s="40">
        <f t="shared" si="50"/>
        <v>12</v>
      </c>
      <c r="S228" s="43">
        <v>6</v>
      </c>
      <c r="T228" s="42">
        <v>1</v>
      </c>
      <c r="U228" s="42">
        <f t="shared" si="51"/>
        <v>12</v>
      </c>
      <c r="V228" s="56">
        <v>240</v>
      </c>
      <c r="W228" s="55">
        <f t="shared" si="52"/>
        <v>480</v>
      </c>
    </row>
    <row r="229" spans="1:23" s="34" customFormat="1" ht="18" customHeight="1" x14ac:dyDescent="0.2">
      <c r="A229" s="12">
        <v>228</v>
      </c>
      <c r="B229" s="8" t="s">
        <v>21</v>
      </c>
      <c r="C229" s="20">
        <v>12</v>
      </c>
      <c r="D229" s="21"/>
      <c r="E229" s="207"/>
      <c r="F229" s="4">
        <v>83.9</v>
      </c>
      <c r="G229" s="4">
        <v>83.9</v>
      </c>
      <c r="H229" s="64" t="s">
        <v>299</v>
      </c>
      <c r="I229" s="14" t="s">
        <v>190</v>
      </c>
      <c r="J229" s="14"/>
      <c r="K229" s="14"/>
      <c r="L229" s="14" t="s">
        <v>169</v>
      </c>
      <c r="M229" s="14"/>
      <c r="N229" s="14" t="s">
        <v>16</v>
      </c>
      <c r="O229" s="25"/>
      <c r="P229" s="40">
        <v>0.52</v>
      </c>
      <c r="Q229" s="40">
        <v>1</v>
      </c>
      <c r="R229" s="40">
        <f t="shared" si="50"/>
        <v>43.628000000000007</v>
      </c>
      <c r="S229" s="43">
        <v>0.77</v>
      </c>
      <c r="T229" s="42">
        <v>1</v>
      </c>
      <c r="U229" s="42">
        <f t="shared" si="51"/>
        <v>64.603000000000009</v>
      </c>
      <c r="V229" s="56">
        <v>24</v>
      </c>
      <c r="W229" s="55">
        <f t="shared" si="52"/>
        <v>2013.6000000000001</v>
      </c>
    </row>
    <row r="230" spans="1:23" s="34" customFormat="1" ht="18" customHeight="1" x14ac:dyDescent="0.2">
      <c r="A230" s="12">
        <v>229</v>
      </c>
      <c r="B230" s="8" t="s">
        <v>219</v>
      </c>
      <c r="C230" s="20">
        <v>12</v>
      </c>
      <c r="D230" s="21"/>
      <c r="E230" s="207"/>
      <c r="F230" s="4">
        <v>4</v>
      </c>
      <c r="G230" s="4"/>
      <c r="H230" s="64" t="s">
        <v>299</v>
      </c>
      <c r="I230" s="14" t="s">
        <v>190</v>
      </c>
      <c r="J230" s="14"/>
      <c r="K230" s="14"/>
      <c r="L230" s="14" t="s">
        <v>169</v>
      </c>
      <c r="M230" s="14"/>
      <c r="N230" s="14" t="s">
        <v>221</v>
      </c>
      <c r="O230" s="25"/>
      <c r="P230" s="40">
        <v>4.8600000000000003</v>
      </c>
      <c r="Q230" s="40">
        <v>1</v>
      </c>
      <c r="R230" s="40">
        <f t="shared" si="50"/>
        <v>19.440000000000001</v>
      </c>
      <c r="S230" s="43"/>
      <c r="T230" s="42">
        <v>1</v>
      </c>
      <c r="U230" s="42">
        <f t="shared" si="51"/>
        <v>0</v>
      </c>
      <c r="V230" s="56"/>
      <c r="W230" s="55">
        <f t="shared" si="52"/>
        <v>0</v>
      </c>
    </row>
    <row r="231" spans="1:23" s="34" customFormat="1" ht="18" customHeight="1" x14ac:dyDescent="0.2">
      <c r="A231" s="12">
        <v>230</v>
      </c>
      <c r="B231" s="8" t="s">
        <v>220</v>
      </c>
      <c r="C231" s="20">
        <v>12</v>
      </c>
      <c r="D231" s="21"/>
      <c r="E231" s="207"/>
      <c r="F231" s="4">
        <v>3</v>
      </c>
      <c r="G231" s="4"/>
      <c r="H231" s="64" t="s">
        <v>299</v>
      </c>
      <c r="I231" s="14" t="s">
        <v>190</v>
      </c>
      <c r="J231" s="14"/>
      <c r="K231" s="14"/>
      <c r="L231" s="14" t="s">
        <v>169</v>
      </c>
      <c r="M231" s="14"/>
      <c r="N231" s="14" t="s">
        <v>168</v>
      </c>
      <c r="O231" s="25"/>
      <c r="P231" s="40"/>
      <c r="Q231" s="40">
        <v>1</v>
      </c>
      <c r="R231" s="40">
        <f t="shared" si="50"/>
        <v>0</v>
      </c>
      <c r="S231" s="43">
        <v>7.29</v>
      </c>
      <c r="T231" s="42">
        <v>1</v>
      </c>
      <c r="U231" s="42">
        <f t="shared" si="51"/>
        <v>21.87</v>
      </c>
      <c r="V231" s="56"/>
      <c r="W231" s="55">
        <f t="shared" si="52"/>
        <v>0</v>
      </c>
    </row>
    <row r="232" spans="1:23" s="34" customFormat="1" ht="18" customHeight="1" x14ac:dyDescent="0.2">
      <c r="A232" s="12">
        <v>231</v>
      </c>
      <c r="B232" s="8" t="s">
        <v>24</v>
      </c>
      <c r="C232" s="20">
        <v>1</v>
      </c>
      <c r="D232" s="21"/>
      <c r="E232" s="207">
        <v>150</v>
      </c>
      <c r="F232" s="4">
        <v>4</v>
      </c>
      <c r="G232" s="4"/>
      <c r="H232" s="64" t="s">
        <v>299</v>
      </c>
      <c r="I232" s="14" t="s">
        <v>190</v>
      </c>
      <c r="J232" s="14"/>
      <c r="K232" s="14"/>
      <c r="L232" s="14" t="s">
        <v>169</v>
      </c>
      <c r="M232" s="14"/>
      <c r="N232" s="14" t="s">
        <v>168</v>
      </c>
      <c r="O232" s="25"/>
      <c r="P232" s="40"/>
      <c r="Q232" s="40">
        <v>1</v>
      </c>
      <c r="R232" s="40">
        <f t="shared" si="50"/>
        <v>0</v>
      </c>
      <c r="S232" s="43">
        <v>0.39</v>
      </c>
      <c r="T232" s="42">
        <v>1</v>
      </c>
      <c r="U232" s="42">
        <f t="shared" si="51"/>
        <v>1.56</v>
      </c>
      <c r="V232" s="56"/>
      <c r="W232" s="55">
        <f t="shared" si="52"/>
        <v>0</v>
      </c>
    </row>
    <row r="233" spans="1:23" s="34" customFormat="1" ht="18" customHeight="1" x14ac:dyDescent="0.2">
      <c r="A233" s="12">
        <v>232</v>
      </c>
      <c r="B233" s="8" t="s">
        <v>23</v>
      </c>
      <c r="C233" s="20">
        <v>12</v>
      </c>
      <c r="D233" s="21"/>
      <c r="E233" s="207"/>
      <c r="F233" s="4">
        <v>6</v>
      </c>
      <c r="G233" s="4">
        <v>6</v>
      </c>
      <c r="H233" s="64" t="s">
        <v>299</v>
      </c>
      <c r="I233" s="14" t="s">
        <v>190</v>
      </c>
      <c r="J233" s="14"/>
      <c r="K233" s="14"/>
      <c r="L233" s="14" t="s">
        <v>169</v>
      </c>
      <c r="M233" s="14"/>
      <c r="N233" s="14" t="s">
        <v>16</v>
      </c>
      <c r="O233" s="25"/>
      <c r="P233" s="40">
        <v>6</v>
      </c>
      <c r="Q233" s="40">
        <v>1</v>
      </c>
      <c r="R233" s="40">
        <f t="shared" si="50"/>
        <v>36</v>
      </c>
      <c r="S233" s="43">
        <v>6</v>
      </c>
      <c r="T233" s="42">
        <v>1</v>
      </c>
      <c r="U233" s="42">
        <f t="shared" si="51"/>
        <v>36</v>
      </c>
      <c r="V233" s="56">
        <v>240</v>
      </c>
      <c r="W233" s="55">
        <f t="shared" si="52"/>
        <v>1440</v>
      </c>
    </row>
    <row r="234" spans="1:23" s="34" customFormat="1" ht="18" customHeight="1" x14ac:dyDescent="0.2">
      <c r="A234" s="12">
        <v>233</v>
      </c>
      <c r="B234" s="8" t="s">
        <v>21</v>
      </c>
      <c r="C234" s="20">
        <v>12</v>
      </c>
      <c r="D234" s="21"/>
      <c r="E234" s="207"/>
      <c r="F234" s="4">
        <v>4.25</v>
      </c>
      <c r="G234" s="4">
        <v>4.25</v>
      </c>
      <c r="H234" s="64" t="s">
        <v>300</v>
      </c>
      <c r="I234" s="14" t="s">
        <v>190</v>
      </c>
      <c r="J234" s="14"/>
      <c r="K234" s="14"/>
      <c r="L234" s="14" t="s">
        <v>169</v>
      </c>
      <c r="M234" s="14"/>
      <c r="N234" s="14" t="s">
        <v>16</v>
      </c>
      <c r="O234" s="25"/>
      <c r="P234" s="40">
        <v>0.52</v>
      </c>
      <c r="Q234" s="40">
        <v>1</v>
      </c>
      <c r="R234" s="40">
        <f t="shared" si="50"/>
        <v>2.21</v>
      </c>
      <c r="S234" s="43">
        <v>0.77</v>
      </c>
      <c r="T234" s="42">
        <v>1</v>
      </c>
      <c r="U234" s="42">
        <f t="shared" si="51"/>
        <v>3.2725</v>
      </c>
      <c r="V234" s="56">
        <v>24</v>
      </c>
      <c r="W234" s="55">
        <f t="shared" si="52"/>
        <v>102</v>
      </c>
    </row>
    <row r="235" spans="1:23" s="34" customFormat="1" ht="18" customHeight="1" x14ac:dyDescent="0.2">
      <c r="A235" s="12">
        <v>234</v>
      </c>
      <c r="B235" s="8" t="s">
        <v>21</v>
      </c>
      <c r="C235" s="20">
        <v>6</v>
      </c>
      <c r="D235" s="21"/>
      <c r="E235" s="207"/>
      <c r="F235" s="4">
        <v>0.75</v>
      </c>
      <c r="G235" s="4">
        <v>0.75</v>
      </c>
      <c r="H235" s="64" t="s">
        <v>300</v>
      </c>
      <c r="I235" s="14" t="s">
        <v>190</v>
      </c>
      <c r="J235" s="14"/>
      <c r="K235" s="14"/>
      <c r="L235" s="14" t="s">
        <v>169</v>
      </c>
      <c r="M235" s="14"/>
      <c r="N235" s="14" t="s">
        <v>16</v>
      </c>
      <c r="O235" s="25"/>
      <c r="P235" s="40">
        <v>0.28999999999999998</v>
      </c>
      <c r="Q235" s="40">
        <v>1</v>
      </c>
      <c r="R235" s="40">
        <f t="shared" si="50"/>
        <v>0.21749999999999997</v>
      </c>
      <c r="S235" s="43">
        <v>0.44</v>
      </c>
      <c r="T235" s="42">
        <v>1</v>
      </c>
      <c r="U235" s="42">
        <f t="shared" si="51"/>
        <v>0.33</v>
      </c>
      <c r="V235" s="56">
        <v>16.5</v>
      </c>
      <c r="W235" s="55">
        <f t="shared" si="52"/>
        <v>12.375</v>
      </c>
    </row>
    <row r="236" spans="1:23" s="34" customFormat="1" ht="18" customHeight="1" x14ac:dyDescent="0.2">
      <c r="A236" s="12">
        <v>235</v>
      </c>
      <c r="B236" s="8" t="s">
        <v>219</v>
      </c>
      <c r="C236" s="20">
        <v>12</v>
      </c>
      <c r="D236" s="21"/>
      <c r="E236" s="207"/>
      <c r="F236" s="4">
        <v>5</v>
      </c>
      <c r="G236" s="4"/>
      <c r="H236" s="64" t="s">
        <v>300</v>
      </c>
      <c r="I236" s="14" t="s">
        <v>190</v>
      </c>
      <c r="J236" s="14"/>
      <c r="K236" s="14"/>
      <c r="L236" s="14" t="s">
        <v>169</v>
      </c>
      <c r="M236" s="14"/>
      <c r="N236" s="14" t="s">
        <v>221</v>
      </c>
      <c r="O236" s="25"/>
      <c r="P236" s="40">
        <v>4.8600000000000003</v>
      </c>
      <c r="Q236" s="40">
        <v>1</v>
      </c>
      <c r="R236" s="40">
        <f t="shared" si="50"/>
        <v>24.3</v>
      </c>
      <c r="S236" s="43"/>
      <c r="T236" s="42">
        <v>1</v>
      </c>
      <c r="U236" s="42">
        <f t="shared" si="51"/>
        <v>0</v>
      </c>
      <c r="V236" s="56"/>
      <c r="W236" s="55">
        <f t="shared" si="52"/>
        <v>0</v>
      </c>
    </row>
    <row r="237" spans="1:23" s="34" customFormat="1" ht="18" customHeight="1" x14ac:dyDescent="0.2">
      <c r="A237" s="12">
        <v>236</v>
      </c>
      <c r="B237" s="8" t="s">
        <v>219</v>
      </c>
      <c r="C237" s="20">
        <v>6</v>
      </c>
      <c r="D237" s="21"/>
      <c r="E237" s="207"/>
      <c r="F237" s="4">
        <v>4</v>
      </c>
      <c r="G237" s="4"/>
      <c r="H237" s="64" t="s">
        <v>300</v>
      </c>
      <c r="I237" s="14" t="s">
        <v>190</v>
      </c>
      <c r="J237" s="14"/>
      <c r="K237" s="14"/>
      <c r="L237" s="14" t="s">
        <v>169</v>
      </c>
      <c r="M237" s="14"/>
      <c r="N237" s="14" t="s">
        <v>221</v>
      </c>
      <c r="O237" s="25"/>
      <c r="P237" s="40">
        <v>2.48</v>
      </c>
      <c r="Q237" s="40">
        <v>1</v>
      </c>
      <c r="R237" s="40">
        <f t="shared" si="50"/>
        <v>9.92</v>
      </c>
      <c r="S237" s="43"/>
      <c r="T237" s="42">
        <v>1</v>
      </c>
      <c r="U237" s="42">
        <f t="shared" si="51"/>
        <v>0</v>
      </c>
      <c r="V237" s="56"/>
      <c r="W237" s="55">
        <f t="shared" si="52"/>
        <v>0</v>
      </c>
    </row>
    <row r="238" spans="1:23" s="34" customFormat="1" ht="18" customHeight="1" x14ac:dyDescent="0.2">
      <c r="A238" s="12">
        <v>237</v>
      </c>
      <c r="B238" s="8" t="s">
        <v>220</v>
      </c>
      <c r="C238" s="20">
        <v>12</v>
      </c>
      <c r="D238" s="21"/>
      <c r="E238" s="207"/>
      <c r="F238" s="4">
        <v>1</v>
      </c>
      <c r="G238" s="4"/>
      <c r="H238" s="64" t="s">
        <v>300</v>
      </c>
      <c r="I238" s="14" t="s">
        <v>190</v>
      </c>
      <c r="J238" s="14"/>
      <c r="K238" s="14"/>
      <c r="L238" s="14" t="s">
        <v>169</v>
      </c>
      <c r="M238" s="14"/>
      <c r="N238" s="14" t="s">
        <v>168</v>
      </c>
      <c r="O238" s="25"/>
      <c r="P238" s="40"/>
      <c r="Q238" s="40">
        <v>1</v>
      </c>
      <c r="R238" s="40">
        <f t="shared" si="50"/>
        <v>0</v>
      </c>
      <c r="S238" s="43">
        <v>7.29</v>
      </c>
      <c r="T238" s="42">
        <v>1</v>
      </c>
      <c r="U238" s="42">
        <f t="shared" si="51"/>
        <v>7.29</v>
      </c>
      <c r="V238" s="56"/>
      <c r="W238" s="55">
        <f t="shared" si="52"/>
        <v>0</v>
      </c>
    </row>
    <row r="239" spans="1:23" s="34" customFormat="1" ht="18" customHeight="1" x14ac:dyDescent="0.2">
      <c r="A239" s="12">
        <v>238</v>
      </c>
      <c r="B239" s="8" t="s">
        <v>24</v>
      </c>
      <c r="C239" s="20">
        <v>6</v>
      </c>
      <c r="D239" s="21"/>
      <c r="E239" s="207">
        <v>150</v>
      </c>
      <c r="F239" s="4">
        <v>4</v>
      </c>
      <c r="G239" s="4"/>
      <c r="H239" s="64" t="s">
        <v>300</v>
      </c>
      <c r="I239" s="14" t="s">
        <v>190</v>
      </c>
      <c r="J239" s="14"/>
      <c r="K239" s="14"/>
      <c r="L239" s="14" t="s">
        <v>169</v>
      </c>
      <c r="M239" s="14"/>
      <c r="N239" s="14" t="s">
        <v>168</v>
      </c>
      <c r="O239" s="25"/>
      <c r="P239" s="40"/>
      <c r="Q239" s="40">
        <v>1</v>
      </c>
      <c r="R239" s="40">
        <f t="shared" si="50"/>
        <v>0</v>
      </c>
      <c r="S239" s="43">
        <v>0.86</v>
      </c>
      <c r="T239" s="42">
        <v>1</v>
      </c>
      <c r="U239" s="42">
        <f t="shared" si="51"/>
        <v>3.44</v>
      </c>
      <c r="V239" s="56"/>
      <c r="W239" s="55">
        <f t="shared" si="52"/>
        <v>0</v>
      </c>
    </row>
    <row r="240" spans="1:23" s="34" customFormat="1" ht="18" customHeight="1" x14ac:dyDescent="0.2">
      <c r="A240" s="12">
        <v>239</v>
      </c>
      <c r="B240" s="8" t="s">
        <v>23</v>
      </c>
      <c r="C240" s="20">
        <v>12</v>
      </c>
      <c r="D240" s="21"/>
      <c r="E240" s="207"/>
      <c r="F240" s="4">
        <v>1</v>
      </c>
      <c r="G240" s="4">
        <v>1</v>
      </c>
      <c r="H240" s="64" t="s">
        <v>300</v>
      </c>
      <c r="I240" s="14" t="s">
        <v>190</v>
      </c>
      <c r="J240" s="14"/>
      <c r="K240" s="14"/>
      <c r="L240" s="14" t="s">
        <v>169</v>
      </c>
      <c r="M240" s="14"/>
      <c r="N240" s="14" t="s">
        <v>16</v>
      </c>
      <c r="O240" s="25"/>
      <c r="P240" s="40">
        <v>6</v>
      </c>
      <c r="Q240" s="40">
        <v>1</v>
      </c>
      <c r="R240" s="40">
        <f t="shared" si="50"/>
        <v>6</v>
      </c>
      <c r="S240" s="43">
        <v>6</v>
      </c>
      <c r="T240" s="42">
        <v>1</v>
      </c>
      <c r="U240" s="42">
        <f t="shared" si="51"/>
        <v>6</v>
      </c>
      <c r="V240" s="56">
        <v>240</v>
      </c>
      <c r="W240" s="55">
        <f t="shared" si="52"/>
        <v>240</v>
      </c>
    </row>
    <row r="241" spans="1:23" s="34" customFormat="1" ht="18" customHeight="1" x14ac:dyDescent="0.2">
      <c r="A241" s="12">
        <v>240</v>
      </c>
      <c r="B241" s="8" t="s">
        <v>21</v>
      </c>
      <c r="C241" s="20">
        <v>6</v>
      </c>
      <c r="D241" s="21"/>
      <c r="E241" s="207"/>
      <c r="F241" s="4">
        <v>5.75</v>
      </c>
      <c r="G241" s="4">
        <v>5.75</v>
      </c>
      <c r="H241" s="64" t="s">
        <v>301</v>
      </c>
      <c r="I241" s="14" t="s">
        <v>190</v>
      </c>
      <c r="J241" s="14"/>
      <c r="K241" s="14"/>
      <c r="L241" s="14" t="s">
        <v>169</v>
      </c>
      <c r="M241" s="14"/>
      <c r="N241" s="14" t="s">
        <v>16</v>
      </c>
      <c r="O241" s="25"/>
      <c r="P241" s="40">
        <v>0.28999999999999998</v>
      </c>
      <c r="Q241" s="40">
        <v>1</v>
      </c>
      <c r="R241" s="40">
        <f t="shared" si="50"/>
        <v>1.6675</v>
      </c>
      <c r="S241" s="43">
        <v>0.44</v>
      </c>
      <c r="T241" s="42">
        <v>1</v>
      </c>
      <c r="U241" s="42">
        <f t="shared" si="51"/>
        <v>2.5299999999999998</v>
      </c>
      <c r="V241" s="56">
        <v>16.5</v>
      </c>
      <c r="W241" s="55">
        <f t="shared" si="52"/>
        <v>94.875</v>
      </c>
    </row>
    <row r="242" spans="1:23" s="34" customFormat="1" ht="18" customHeight="1" x14ac:dyDescent="0.2">
      <c r="A242" s="12">
        <v>241</v>
      </c>
      <c r="B242" s="8" t="s">
        <v>21</v>
      </c>
      <c r="C242" s="20">
        <v>4</v>
      </c>
      <c r="D242" s="21"/>
      <c r="E242" s="207"/>
      <c r="F242" s="4">
        <v>1.5</v>
      </c>
      <c r="G242" s="4">
        <v>1.5</v>
      </c>
      <c r="H242" s="64" t="s">
        <v>301</v>
      </c>
      <c r="I242" s="14" t="s">
        <v>190</v>
      </c>
      <c r="J242" s="14"/>
      <c r="K242" s="14"/>
      <c r="L242" s="14" t="s">
        <v>169</v>
      </c>
      <c r="M242" s="14"/>
      <c r="N242" s="14" t="s">
        <v>16</v>
      </c>
      <c r="O242" s="25"/>
      <c r="P242" s="40">
        <v>0.22</v>
      </c>
      <c r="Q242" s="40">
        <v>1</v>
      </c>
      <c r="R242" s="40">
        <f t="shared" si="50"/>
        <v>0.33</v>
      </c>
      <c r="S242" s="43">
        <v>0.33</v>
      </c>
      <c r="T242" s="42">
        <v>1</v>
      </c>
      <c r="U242" s="42">
        <f t="shared" si="51"/>
        <v>0.495</v>
      </c>
      <c r="V242" s="56">
        <v>13.75</v>
      </c>
      <c r="W242" s="55">
        <f t="shared" si="52"/>
        <v>20.625</v>
      </c>
    </row>
    <row r="243" spans="1:23" s="34" customFormat="1" ht="18" customHeight="1" x14ac:dyDescent="0.2">
      <c r="A243" s="12">
        <v>242</v>
      </c>
      <c r="B243" s="8" t="s">
        <v>219</v>
      </c>
      <c r="C243" s="20">
        <v>6</v>
      </c>
      <c r="D243" s="21"/>
      <c r="E243" s="207"/>
      <c r="F243" s="4">
        <v>4</v>
      </c>
      <c r="G243" s="4"/>
      <c r="H243" s="64" t="s">
        <v>301</v>
      </c>
      <c r="I243" s="14" t="s">
        <v>190</v>
      </c>
      <c r="J243" s="14"/>
      <c r="K243" s="14"/>
      <c r="L243" s="14" t="s">
        <v>169</v>
      </c>
      <c r="M243" s="14"/>
      <c r="N243" s="14" t="s">
        <v>221</v>
      </c>
      <c r="O243" s="25"/>
      <c r="P243" s="40">
        <v>2.48</v>
      </c>
      <c r="Q243" s="40">
        <v>1</v>
      </c>
      <c r="R243" s="40">
        <f t="shared" si="50"/>
        <v>9.92</v>
      </c>
      <c r="S243" s="43"/>
      <c r="T243" s="42">
        <v>1</v>
      </c>
      <c r="U243" s="42">
        <f t="shared" si="51"/>
        <v>0</v>
      </c>
      <c r="V243" s="56"/>
      <c r="W243" s="55">
        <f t="shared" si="52"/>
        <v>0</v>
      </c>
    </row>
    <row r="244" spans="1:23" s="34" customFormat="1" ht="18" customHeight="1" x14ac:dyDescent="0.2">
      <c r="A244" s="12">
        <v>243</v>
      </c>
      <c r="B244" s="8" t="s">
        <v>219</v>
      </c>
      <c r="C244" s="20">
        <v>4</v>
      </c>
      <c r="D244" s="21"/>
      <c r="E244" s="207"/>
      <c r="F244" s="4">
        <v>3</v>
      </c>
      <c r="G244" s="4"/>
      <c r="H244" s="64" t="s">
        <v>301</v>
      </c>
      <c r="I244" s="14" t="s">
        <v>190</v>
      </c>
      <c r="J244" s="14"/>
      <c r="K244" s="14"/>
      <c r="L244" s="14" t="s">
        <v>169</v>
      </c>
      <c r="M244" s="14"/>
      <c r="N244" s="14" t="s">
        <v>221</v>
      </c>
      <c r="O244" s="25"/>
      <c r="P244" s="40">
        <v>1.94</v>
      </c>
      <c r="Q244" s="40">
        <v>1</v>
      </c>
      <c r="R244" s="40">
        <f t="shared" si="50"/>
        <v>5.82</v>
      </c>
      <c r="S244" s="43"/>
      <c r="T244" s="42">
        <v>1</v>
      </c>
      <c r="U244" s="42">
        <f t="shared" si="51"/>
        <v>0</v>
      </c>
      <c r="V244" s="56"/>
      <c r="W244" s="55">
        <f t="shared" si="52"/>
        <v>0</v>
      </c>
    </row>
    <row r="245" spans="1:23" s="34" customFormat="1" ht="18" customHeight="1" x14ac:dyDescent="0.2">
      <c r="A245" s="12">
        <v>244</v>
      </c>
      <c r="B245" s="8" t="s">
        <v>220</v>
      </c>
      <c r="C245" s="20">
        <v>4</v>
      </c>
      <c r="D245" s="21"/>
      <c r="E245" s="207"/>
      <c r="F245" s="4">
        <v>1</v>
      </c>
      <c r="G245" s="4"/>
      <c r="H245" s="64" t="s">
        <v>301</v>
      </c>
      <c r="I245" s="14" t="s">
        <v>190</v>
      </c>
      <c r="J245" s="14"/>
      <c r="K245" s="14"/>
      <c r="L245" s="14" t="s">
        <v>169</v>
      </c>
      <c r="M245" s="14"/>
      <c r="N245" s="14" t="s">
        <v>168</v>
      </c>
      <c r="O245" s="25"/>
      <c r="P245" s="40"/>
      <c r="Q245" s="40">
        <v>1</v>
      </c>
      <c r="R245" s="40">
        <f t="shared" si="50"/>
        <v>0</v>
      </c>
      <c r="S245" s="43">
        <v>2.91</v>
      </c>
      <c r="T245" s="42">
        <v>1</v>
      </c>
      <c r="U245" s="42">
        <f t="shared" si="51"/>
        <v>2.91</v>
      </c>
      <c r="V245" s="56"/>
      <c r="W245" s="55">
        <f t="shared" si="52"/>
        <v>0</v>
      </c>
    </row>
    <row r="246" spans="1:23" s="34" customFormat="1" ht="18" customHeight="1" x14ac:dyDescent="0.2">
      <c r="A246" s="12">
        <v>245</v>
      </c>
      <c r="B246" s="8" t="s">
        <v>24</v>
      </c>
      <c r="C246" s="20">
        <v>6</v>
      </c>
      <c r="D246" s="21"/>
      <c r="E246" s="207">
        <v>150</v>
      </c>
      <c r="F246" s="4">
        <v>1</v>
      </c>
      <c r="G246" s="4"/>
      <c r="H246" s="64" t="s">
        <v>301</v>
      </c>
      <c r="I246" s="14" t="s">
        <v>190</v>
      </c>
      <c r="J246" s="14"/>
      <c r="K246" s="14"/>
      <c r="L246" s="14" t="s">
        <v>169</v>
      </c>
      <c r="M246" s="14"/>
      <c r="N246" s="14" t="s">
        <v>168</v>
      </c>
      <c r="O246" s="25"/>
      <c r="P246" s="40"/>
      <c r="Q246" s="40">
        <v>1</v>
      </c>
      <c r="R246" s="40">
        <f t="shared" si="50"/>
        <v>0</v>
      </c>
      <c r="S246" s="43">
        <v>0.86</v>
      </c>
      <c r="T246" s="42">
        <v>1</v>
      </c>
      <c r="U246" s="42">
        <f t="shared" si="51"/>
        <v>0.86</v>
      </c>
      <c r="V246" s="56"/>
      <c r="W246" s="55">
        <f t="shared" si="52"/>
        <v>0</v>
      </c>
    </row>
    <row r="247" spans="1:23" s="34" customFormat="1" ht="18" customHeight="1" x14ac:dyDescent="0.2">
      <c r="A247" s="12">
        <v>246</v>
      </c>
      <c r="B247" s="8" t="s">
        <v>24</v>
      </c>
      <c r="C247" s="20">
        <v>4</v>
      </c>
      <c r="D247" s="21"/>
      <c r="E247" s="207">
        <v>150</v>
      </c>
      <c r="F247" s="4">
        <v>1</v>
      </c>
      <c r="G247" s="4"/>
      <c r="H247" s="64" t="s">
        <v>301</v>
      </c>
      <c r="I247" s="14" t="s">
        <v>190</v>
      </c>
      <c r="J247" s="14"/>
      <c r="K247" s="14"/>
      <c r="L247" s="14" t="s">
        <v>169</v>
      </c>
      <c r="M247" s="14"/>
      <c r="N247" s="14" t="s">
        <v>168</v>
      </c>
      <c r="O247" s="25"/>
      <c r="P247" s="40"/>
      <c r="Q247" s="40">
        <v>1</v>
      </c>
      <c r="R247" s="40">
        <f t="shared" si="50"/>
        <v>0</v>
      </c>
      <c r="S247" s="43">
        <v>0.78</v>
      </c>
      <c r="T247" s="42">
        <v>1</v>
      </c>
      <c r="U247" s="42">
        <f t="shared" si="51"/>
        <v>0.78</v>
      </c>
      <c r="V247" s="56"/>
      <c r="W247" s="55">
        <f t="shared" si="52"/>
        <v>0</v>
      </c>
    </row>
    <row r="248" spans="1:23" s="34" customFormat="1" ht="18" customHeight="1" x14ac:dyDescent="0.2">
      <c r="A248" s="12">
        <v>247</v>
      </c>
      <c r="B248" s="8" t="s">
        <v>23</v>
      </c>
      <c r="C248" s="20">
        <v>6</v>
      </c>
      <c r="D248" s="21"/>
      <c r="E248" s="207"/>
      <c r="F248" s="4">
        <v>1</v>
      </c>
      <c r="G248" s="4">
        <v>1</v>
      </c>
      <c r="H248" s="64" t="s">
        <v>301</v>
      </c>
      <c r="I248" s="14" t="s">
        <v>190</v>
      </c>
      <c r="J248" s="14"/>
      <c r="K248" s="14"/>
      <c r="L248" s="14" t="s">
        <v>169</v>
      </c>
      <c r="M248" s="14"/>
      <c r="N248" s="14" t="s">
        <v>16</v>
      </c>
      <c r="O248" s="25"/>
      <c r="P248" s="40">
        <v>4.5</v>
      </c>
      <c r="Q248" s="40">
        <v>1</v>
      </c>
      <c r="R248" s="40">
        <f t="shared" si="50"/>
        <v>4.5</v>
      </c>
      <c r="S248" s="43">
        <v>4.5</v>
      </c>
      <c r="T248" s="42">
        <v>1</v>
      </c>
      <c r="U248" s="42">
        <f t="shared" si="51"/>
        <v>4.5</v>
      </c>
      <c r="V248" s="56">
        <v>120</v>
      </c>
      <c r="W248" s="55">
        <f t="shared" si="52"/>
        <v>120</v>
      </c>
    </row>
    <row r="249" spans="1:23" s="34" customFormat="1" ht="18" customHeight="1" x14ac:dyDescent="0.2">
      <c r="A249" s="12">
        <v>248</v>
      </c>
      <c r="B249" s="8" t="s">
        <v>21</v>
      </c>
      <c r="C249" s="20">
        <v>4</v>
      </c>
      <c r="D249" s="21"/>
      <c r="E249" s="207"/>
      <c r="F249" s="4">
        <v>2.1</v>
      </c>
      <c r="G249" s="4">
        <v>2.1</v>
      </c>
      <c r="H249" s="64" t="s">
        <v>302</v>
      </c>
      <c r="I249" s="14" t="s">
        <v>190</v>
      </c>
      <c r="J249" s="14"/>
      <c r="K249" s="14"/>
      <c r="L249" s="14" t="s">
        <v>169</v>
      </c>
      <c r="M249" s="14"/>
      <c r="N249" s="14" t="s">
        <v>16</v>
      </c>
      <c r="O249" s="25"/>
      <c r="P249" s="40">
        <v>0.22</v>
      </c>
      <c r="Q249" s="40">
        <v>1</v>
      </c>
      <c r="R249" s="40">
        <f t="shared" si="50"/>
        <v>0.46200000000000002</v>
      </c>
      <c r="S249" s="43">
        <v>0.33</v>
      </c>
      <c r="T249" s="42">
        <v>1</v>
      </c>
      <c r="U249" s="42">
        <f t="shared" si="51"/>
        <v>0.69300000000000006</v>
      </c>
      <c r="V249" s="56">
        <v>13.75</v>
      </c>
      <c r="W249" s="55">
        <f t="shared" si="52"/>
        <v>28.875</v>
      </c>
    </row>
    <row r="250" spans="1:23" s="34" customFormat="1" ht="18" customHeight="1" x14ac:dyDescent="0.2">
      <c r="A250" s="12">
        <v>249</v>
      </c>
      <c r="B250" s="8" t="s">
        <v>219</v>
      </c>
      <c r="C250" s="20">
        <v>4</v>
      </c>
      <c r="D250" s="21"/>
      <c r="E250" s="207"/>
      <c r="F250" s="4">
        <v>6</v>
      </c>
      <c r="G250" s="4"/>
      <c r="H250" s="64" t="s">
        <v>302</v>
      </c>
      <c r="I250" s="14" t="s">
        <v>190</v>
      </c>
      <c r="J250" s="14"/>
      <c r="K250" s="14"/>
      <c r="L250" s="14" t="s">
        <v>169</v>
      </c>
      <c r="M250" s="14"/>
      <c r="N250" s="14" t="s">
        <v>221</v>
      </c>
      <c r="O250" s="25"/>
      <c r="P250" s="40">
        <v>1.94</v>
      </c>
      <c r="Q250" s="40">
        <v>1</v>
      </c>
      <c r="R250" s="40">
        <f t="shared" si="50"/>
        <v>11.64</v>
      </c>
      <c r="S250" s="43"/>
      <c r="T250" s="42">
        <v>1</v>
      </c>
      <c r="U250" s="42">
        <f t="shared" si="51"/>
        <v>0</v>
      </c>
      <c r="V250" s="56"/>
      <c r="W250" s="55">
        <f t="shared" si="52"/>
        <v>0</v>
      </c>
    </row>
    <row r="251" spans="1:23" s="34" customFormat="1" ht="18" customHeight="1" x14ac:dyDescent="0.2">
      <c r="A251" s="12">
        <v>250</v>
      </c>
      <c r="B251" s="8" t="s">
        <v>219</v>
      </c>
      <c r="C251" s="20">
        <v>1</v>
      </c>
      <c r="D251" s="21"/>
      <c r="E251" s="207"/>
      <c r="F251" s="4">
        <v>2</v>
      </c>
      <c r="G251" s="4"/>
      <c r="H251" s="64" t="s">
        <v>302</v>
      </c>
      <c r="I251" s="14" t="s">
        <v>190</v>
      </c>
      <c r="J251" s="14"/>
      <c r="K251" s="14"/>
      <c r="L251" s="14" t="s">
        <v>169</v>
      </c>
      <c r="M251" s="14"/>
      <c r="N251" s="14" t="s">
        <v>221</v>
      </c>
      <c r="O251" s="25"/>
      <c r="P251" s="40">
        <v>0.6</v>
      </c>
      <c r="Q251" s="40">
        <v>1</v>
      </c>
      <c r="R251" s="40">
        <f t="shared" si="50"/>
        <v>1.2</v>
      </c>
      <c r="S251" s="43"/>
      <c r="T251" s="42">
        <v>1</v>
      </c>
      <c r="U251" s="42">
        <f t="shared" si="51"/>
        <v>0</v>
      </c>
      <c r="V251" s="56"/>
      <c r="W251" s="55">
        <f t="shared" si="52"/>
        <v>0</v>
      </c>
    </row>
    <row r="252" spans="1:23" s="34" customFormat="1" ht="18" customHeight="1" x14ac:dyDescent="0.2">
      <c r="A252" s="12">
        <v>251</v>
      </c>
      <c r="B252" s="8" t="s">
        <v>220</v>
      </c>
      <c r="C252" s="20">
        <v>4</v>
      </c>
      <c r="D252" s="21"/>
      <c r="E252" s="207"/>
      <c r="F252" s="4">
        <v>1</v>
      </c>
      <c r="G252" s="4"/>
      <c r="H252" s="64" t="s">
        <v>302</v>
      </c>
      <c r="I252" s="14" t="s">
        <v>190</v>
      </c>
      <c r="J252" s="14"/>
      <c r="K252" s="14"/>
      <c r="L252" s="14" t="s">
        <v>169</v>
      </c>
      <c r="M252" s="14"/>
      <c r="N252" s="14" t="s">
        <v>168</v>
      </c>
      <c r="O252" s="25"/>
      <c r="P252" s="40"/>
      <c r="Q252" s="40">
        <v>1</v>
      </c>
      <c r="R252" s="40">
        <f t="shared" si="50"/>
        <v>0</v>
      </c>
      <c r="S252" s="43">
        <v>2.91</v>
      </c>
      <c r="T252" s="42">
        <v>1</v>
      </c>
      <c r="U252" s="42">
        <f t="shared" si="51"/>
        <v>2.91</v>
      </c>
      <c r="V252" s="56"/>
      <c r="W252" s="55">
        <f t="shared" si="52"/>
        <v>0</v>
      </c>
    </row>
    <row r="253" spans="1:23" s="34" customFormat="1" ht="18" customHeight="1" x14ac:dyDescent="0.2">
      <c r="A253" s="12">
        <v>252</v>
      </c>
      <c r="B253" s="8" t="s">
        <v>24</v>
      </c>
      <c r="C253" s="20">
        <v>4</v>
      </c>
      <c r="D253" s="21"/>
      <c r="E253" s="207">
        <v>150</v>
      </c>
      <c r="F253" s="4">
        <v>6</v>
      </c>
      <c r="G253" s="4"/>
      <c r="H253" s="64" t="s">
        <v>302</v>
      </c>
      <c r="I253" s="14" t="s">
        <v>190</v>
      </c>
      <c r="J253" s="14"/>
      <c r="K253" s="14"/>
      <c r="L253" s="14" t="s">
        <v>169</v>
      </c>
      <c r="M253" s="14"/>
      <c r="N253" s="14" t="s">
        <v>168</v>
      </c>
      <c r="O253" s="25"/>
      <c r="P253" s="40"/>
      <c r="Q253" s="40">
        <v>1</v>
      </c>
      <c r="R253" s="40">
        <f t="shared" si="50"/>
        <v>0</v>
      </c>
      <c r="S253" s="43">
        <v>0.78</v>
      </c>
      <c r="T253" s="42">
        <v>1</v>
      </c>
      <c r="U253" s="42">
        <f t="shared" si="51"/>
        <v>4.68</v>
      </c>
      <c r="V253" s="56"/>
      <c r="W253" s="55">
        <f t="shared" si="52"/>
        <v>0</v>
      </c>
    </row>
    <row r="254" spans="1:23" s="34" customFormat="1" ht="18" customHeight="1" x14ac:dyDescent="0.2">
      <c r="A254" s="12">
        <v>253</v>
      </c>
      <c r="B254" s="8" t="s">
        <v>21</v>
      </c>
      <c r="C254" s="20">
        <v>4</v>
      </c>
      <c r="D254" s="21"/>
      <c r="E254" s="207"/>
      <c r="F254" s="4">
        <v>2</v>
      </c>
      <c r="G254" s="4">
        <v>2</v>
      </c>
      <c r="H254" s="64" t="s">
        <v>303</v>
      </c>
      <c r="I254" s="14" t="s">
        <v>190</v>
      </c>
      <c r="J254" s="14"/>
      <c r="K254" s="14"/>
      <c r="L254" s="14" t="s">
        <v>169</v>
      </c>
      <c r="M254" s="14"/>
      <c r="N254" s="14" t="s">
        <v>16</v>
      </c>
      <c r="O254" s="25"/>
      <c r="P254" s="40">
        <v>0.22</v>
      </c>
      <c r="Q254" s="40">
        <v>1</v>
      </c>
      <c r="R254" s="40">
        <f t="shared" si="50"/>
        <v>0.44</v>
      </c>
      <c r="S254" s="43">
        <v>0.33</v>
      </c>
      <c r="T254" s="42">
        <v>1</v>
      </c>
      <c r="U254" s="42">
        <f t="shared" si="51"/>
        <v>0.66</v>
      </c>
      <c r="V254" s="56">
        <v>13.75</v>
      </c>
      <c r="W254" s="55">
        <f t="shared" si="52"/>
        <v>27.5</v>
      </c>
    </row>
    <row r="255" spans="1:23" s="34" customFormat="1" ht="18" customHeight="1" x14ac:dyDescent="0.2">
      <c r="A255" s="12">
        <v>254</v>
      </c>
      <c r="B255" s="8" t="s">
        <v>219</v>
      </c>
      <c r="C255" s="20">
        <v>4</v>
      </c>
      <c r="D255" s="21"/>
      <c r="E255" s="207"/>
      <c r="F255" s="4">
        <v>5</v>
      </c>
      <c r="G255" s="4"/>
      <c r="H255" s="64" t="s">
        <v>303</v>
      </c>
      <c r="I255" s="14" t="s">
        <v>190</v>
      </c>
      <c r="J255" s="14"/>
      <c r="K255" s="14"/>
      <c r="L255" s="14" t="s">
        <v>169</v>
      </c>
      <c r="M255" s="14"/>
      <c r="N255" s="14" t="s">
        <v>221</v>
      </c>
      <c r="O255" s="25"/>
      <c r="P255" s="40">
        <v>1.94</v>
      </c>
      <c r="Q255" s="40">
        <v>1</v>
      </c>
      <c r="R255" s="40">
        <f t="shared" si="50"/>
        <v>9.6999999999999993</v>
      </c>
      <c r="S255" s="43"/>
      <c r="T255" s="42">
        <v>1</v>
      </c>
      <c r="U255" s="42">
        <f t="shared" si="51"/>
        <v>0</v>
      </c>
      <c r="V255" s="56"/>
      <c r="W255" s="55">
        <f t="shared" si="52"/>
        <v>0</v>
      </c>
    </row>
    <row r="256" spans="1:23" s="34" customFormat="1" ht="18" customHeight="1" x14ac:dyDescent="0.2">
      <c r="A256" s="12">
        <v>255</v>
      </c>
      <c r="B256" s="8" t="s">
        <v>219</v>
      </c>
      <c r="C256" s="20">
        <v>1</v>
      </c>
      <c r="D256" s="21"/>
      <c r="E256" s="207"/>
      <c r="F256" s="4">
        <v>2</v>
      </c>
      <c r="G256" s="4"/>
      <c r="H256" s="64" t="s">
        <v>303</v>
      </c>
      <c r="I256" s="14" t="s">
        <v>190</v>
      </c>
      <c r="J256" s="14"/>
      <c r="K256" s="14"/>
      <c r="L256" s="14" t="s">
        <v>169</v>
      </c>
      <c r="M256" s="14"/>
      <c r="N256" s="14" t="s">
        <v>221</v>
      </c>
      <c r="O256" s="25"/>
      <c r="P256" s="40">
        <v>0.6</v>
      </c>
      <c r="Q256" s="40">
        <v>1</v>
      </c>
      <c r="R256" s="40">
        <f t="shared" si="50"/>
        <v>1.2</v>
      </c>
      <c r="S256" s="43"/>
      <c r="T256" s="42">
        <v>1</v>
      </c>
      <c r="U256" s="42">
        <f t="shared" si="51"/>
        <v>0</v>
      </c>
      <c r="V256" s="56"/>
      <c r="W256" s="55">
        <f t="shared" si="52"/>
        <v>0</v>
      </c>
    </row>
    <row r="257" spans="1:23" s="34" customFormat="1" ht="18" customHeight="1" x14ac:dyDescent="0.2">
      <c r="A257" s="12">
        <v>256</v>
      </c>
      <c r="B257" s="8" t="s">
        <v>220</v>
      </c>
      <c r="C257" s="20">
        <v>4</v>
      </c>
      <c r="D257" s="21"/>
      <c r="E257" s="207"/>
      <c r="F257" s="4">
        <v>2</v>
      </c>
      <c r="G257" s="4"/>
      <c r="H257" s="64" t="s">
        <v>303</v>
      </c>
      <c r="I257" s="14" t="s">
        <v>190</v>
      </c>
      <c r="J257" s="14"/>
      <c r="K257" s="14"/>
      <c r="L257" s="14" t="s">
        <v>169</v>
      </c>
      <c r="M257" s="14"/>
      <c r="N257" s="14" t="s">
        <v>168</v>
      </c>
      <c r="O257" s="25"/>
      <c r="P257" s="40"/>
      <c r="Q257" s="40">
        <v>1</v>
      </c>
      <c r="R257" s="40">
        <f t="shared" si="50"/>
        <v>0</v>
      </c>
      <c r="S257" s="43">
        <v>2.91</v>
      </c>
      <c r="T257" s="42">
        <v>1</v>
      </c>
      <c r="U257" s="42">
        <f t="shared" si="51"/>
        <v>5.82</v>
      </c>
      <c r="V257" s="56"/>
      <c r="W257" s="55">
        <f t="shared" si="52"/>
        <v>0</v>
      </c>
    </row>
    <row r="258" spans="1:23" s="34" customFormat="1" ht="18" customHeight="1" x14ac:dyDescent="0.2">
      <c r="A258" s="12">
        <v>257</v>
      </c>
      <c r="B258" s="8" t="s">
        <v>24</v>
      </c>
      <c r="C258" s="20">
        <v>4</v>
      </c>
      <c r="D258" s="21"/>
      <c r="E258" s="207">
        <v>150</v>
      </c>
      <c r="F258" s="4">
        <v>6</v>
      </c>
      <c r="G258" s="4"/>
      <c r="H258" s="64" t="s">
        <v>303</v>
      </c>
      <c r="I258" s="14" t="s">
        <v>190</v>
      </c>
      <c r="J258" s="14"/>
      <c r="K258" s="14"/>
      <c r="L258" s="14" t="s">
        <v>169</v>
      </c>
      <c r="M258" s="14"/>
      <c r="N258" s="14" t="s">
        <v>168</v>
      </c>
      <c r="O258" s="25"/>
      <c r="P258" s="40"/>
      <c r="Q258" s="40">
        <v>1</v>
      </c>
      <c r="R258" s="40">
        <f t="shared" si="50"/>
        <v>0</v>
      </c>
      <c r="S258" s="43">
        <v>0.78</v>
      </c>
      <c r="T258" s="42">
        <v>1</v>
      </c>
      <c r="U258" s="42">
        <f t="shared" si="51"/>
        <v>4.68</v>
      </c>
      <c r="V258" s="56"/>
      <c r="W258" s="55">
        <f t="shared" si="52"/>
        <v>0</v>
      </c>
    </row>
    <row r="259" spans="1:23" s="34" customFormat="1" ht="18" customHeight="1" x14ac:dyDescent="0.2">
      <c r="A259" s="12">
        <v>258</v>
      </c>
      <c r="B259" s="8" t="s">
        <v>21</v>
      </c>
      <c r="C259" s="20">
        <v>4</v>
      </c>
      <c r="D259" s="21"/>
      <c r="E259" s="207"/>
      <c r="F259" s="4">
        <v>1.9</v>
      </c>
      <c r="G259" s="4">
        <v>1.9</v>
      </c>
      <c r="H259" s="64" t="s">
        <v>304</v>
      </c>
      <c r="I259" s="14" t="s">
        <v>190</v>
      </c>
      <c r="J259" s="14"/>
      <c r="K259" s="14"/>
      <c r="L259" s="14" t="s">
        <v>169</v>
      </c>
      <c r="M259" s="14"/>
      <c r="N259" s="14" t="s">
        <v>16</v>
      </c>
      <c r="O259" s="25"/>
      <c r="P259" s="40">
        <v>0.22</v>
      </c>
      <c r="Q259" s="40">
        <v>1</v>
      </c>
      <c r="R259" s="40">
        <f t="shared" si="50"/>
        <v>0.41799999999999998</v>
      </c>
      <c r="S259" s="43">
        <v>0.33</v>
      </c>
      <c r="T259" s="42">
        <v>1</v>
      </c>
      <c r="U259" s="42">
        <f t="shared" si="51"/>
        <v>0.627</v>
      </c>
      <c r="V259" s="56">
        <v>13.75</v>
      </c>
      <c r="W259" s="55">
        <f t="shared" si="52"/>
        <v>26.125</v>
      </c>
    </row>
    <row r="260" spans="1:23" s="34" customFormat="1" ht="18" customHeight="1" x14ac:dyDescent="0.2">
      <c r="A260" s="12">
        <v>259</v>
      </c>
      <c r="B260" s="8" t="s">
        <v>219</v>
      </c>
      <c r="C260" s="20">
        <v>4</v>
      </c>
      <c r="D260" s="21"/>
      <c r="E260" s="207"/>
      <c r="F260" s="4">
        <v>5</v>
      </c>
      <c r="G260" s="4"/>
      <c r="H260" s="64" t="s">
        <v>304</v>
      </c>
      <c r="I260" s="14" t="s">
        <v>190</v>
      </c>
      <c r="J260" s="14"/>
      <c r="K260" s="14"/>
      <c r="L260" s="14" t="s">
        <v>169</v>
      </c>
      <c r="M260" s="14"/>
      <c r="N260" s="14" t="s">
        <v>221</v>
      </c>
      <c r="O260" s="25"/>
      <c r="P260" s="40">
        <v>1.94</v>
      </c>
      <c r="Q260" s="40">
        <v>1</v>
      </c>
      <c r="R260" s="40">
        <f t="shared" si="50"/>
        <v>9.6999999999999993</v>
      </c>
      <c r="S260" s="43"/>
      <c r="T260" s="42">
        <v>1</v>
      </c>
      <c r="U260" s="42">
        <f t="shared" si="51"/>
        <v>0</v>
      </c>
      <c r="V260" s="56"/>
      <c r="W260" s="55">
        <f t="shared" si="52"/>
        <v>0</v>
      </c>
    </row>
    <row r="261" spans="1:23" s="34" customFormat="1" ht="18" customHeight="1" x14ac:dyDescent="0.2">
      <c r="A261" s="12">
        <v>260</v>
      </c>
      <c r="B261" s="8" t="s">
        <v>219</v>
      </c>
      <c r="C261" s="20">
        <v>1</v>
      </c>
      <c r="D261" s="21"/>
      <c r="E261" s="207"/>
      <c r="F261" s="4">
        <v>2</v>
      </c>
      <c r="G261" s="4"/>
      <c r="H261" s="64" t="s">
        <v>304</v>
      </c>
      <c r="I261" s="14" t="s">
        <v>190</v>
      </c>
      <c r="J261" s="14"/>
      <c r="K261" s="14"/>
      <c r="L261" s="14" t="s">
        <v>169</v>
      </c>
      <c r="M261" s="14"/>
      <c r="N261" s="14" t="s">
        <v>221</v>
      </c>
      <c r="O261" s="25"/>
      <c r="P261" s="40">
        <v>0.6</v>
      </c>
      <c r="Q261" s="40">
        <v>1</v>
      </c>
      <c r="R261" s="40">
        <f t="shared" si="50"/>
        <v>1.2</v>
      </c>
      <c r="S261" s="43"/>
      <c r="T261" s="42">
        <v>1</v>
      </c>
      <c r="U261" s="42">
        <f t="shared" si="51"/>
        <v>0</v>
      </c>
      <c r="V261" s="56"/>
      <c r="W261" s="55">
        <f t="shared" si="52"/>
        <v>0</v>
      </c>
    </row>
    <row r="262" spans="1:23" s="34" customFormat="1" ht="18" customHeight="1" x14ac:dyDescent="0.2">
      <c r="A262" s="12">
        <v>261</v>
      </c>
      <c r="B262" s="8" t="s">
        <v>220</v>
      </c>
      <c r="C262" s="20">
        <v>4</v>
      </c>
      <c r="D262" s="21"/>
      <c r="E262" s="207"/>
      <c r="F262" s="4">
        <v>2</v>
      </c>
      <c r="G262" s="4"/>
      <c r="H262" s="64" t="s">
        <v>304</v>
      </c>
      <c r="I262" s="14" t="s">
        <v>190</v>
      </c>
      <c r="J262" s="14"/>
      <c r="K262" s="14"/>
      <c r="L262" s="14" t="s">
        <v>169</v>
      </c>
      <c r="M262" s="14"/>
      <c r="N262" s="14" t="s">
        <v>168</v>
      </c>
      <c r="O262" s="25"/>
      <c r="P262" s="40"/>
      <c r="Q262" s="40">
        <v>1</v>
      </c>
      <c r="R262" s="40">
        <f t="shared" si="50"/>
        <v>0</v>
      </c>
      <c r="S262" s="43">
        <v>2.91</v>
      </c>
      <c r="T262" s="42">
        <v>1</v>
      </c>
      <c r="U262" s="42">
        <f t="shared" si="51"/>
        <v>5.82</v>
      </c>
      <c r="V262" s="56"/>
      <c r="W262" s="55">
        <f t="shared" si="52"/>
        <v>0</v>
      </c>
    </row>
    <row r="263" spans="1:23" s="34" customFormat="1" ht="18" customHeight="1" x14ac:dyDescent="0.2">
      <c r="A263" s="12">
        <v>262</v>
      </c>
      <c r="B263" s="8" t="s">
        <v>24</v>
      </c>
      <c r="C263" s="20">
        <v>4</v>
      </c>
      <c r="D263" s="21"/>
      <c r="E263" s="207">
        <v>150</v>
      </c>
      <c r="F263" s="4">
        <v>6</v>
      </c>
      <c r="G263" s="4"/>
      <c r="H263" s="64" t="s">
        <v>304</v>
      </c>
      <c r="I263" s="14" t="s">
        <v>190</v>
      </c>
      <c r="J263" s="14"/>
      <c r="K263" s="14"/>
      <c r="L263" s="14" t="s">
        <v>169</v>
      </c>
      <c r="M263" s="14"/>
      <c r="N263" s="14" t="s">
        <v>168</v>
      </c>
      <c r="O263" s="25"/>
      <c r="P263" s="40"/>
      <c r="Q263" s="40">
        <v>1</v>
      </c>
      <c r="R263" s="40">
        <f t="shared" si="50"/>
        <v>0</v>
      </c>
      <c r="S263" s="43">
        <v>0.78</v>
      </c>
      <c r="T263" s="42">
        <v>1</v>
      </c>
      <c r="U263" s="42">
        <f t="shared" si="51"/>
        <v>4.68</v>
      </c>
      <c r="V263" s="56"/>
      <c r="W263" s="55">
        <f t="shared" si="52"/>
        <v>0</v>
      </c>
    </row>
    <row r="264" spans="1:23" s="34" customFormat="1" ht="18" customHeight="1" x14ac:dyDescent="0.2">
      <c r="A264" s="12">
        <v>263</v>
      </c>
      <c r="B264" s="8" t="s">
        <v>21</v>
      </c>
      <c r="C264" s="20">
        <v>4</v>
      </c>
      <c r="D264" s="21"/>
      <c r="E264" s="207"/>
      <c r="F264" s="4">
        <v>1.9</v>
      </c>
      <c r="G264" s="4">
        <v>1.9</v>
      </c>
      <c r="H264" s="14" t="s">
        <v>305</v>
      </c>
      <c r="I264" s="14" t="s">
        <v>190</v>
      </c>
      <c r="J264" s="14"/>
      <c r="K264" s="14"/>
      <c r="L264" s="14" t="s">
        <v>169</v>
      </c>
      <c r="M264" s="14"/>
      <c r="N264" s="14" t="s">
        <v>16</v>
      </c>
      <c r="O264" s="25"/>
      <c r="P264" s="40">
        <v>0.22</v>
      </c>
      <c r="Q264" s="40">
        <v>1</v>
      </c>
      <c r="R264" s="40">
        <f t="shared" si="50"/>
        <v>0.41799999999999998</v>
      </c>
      <c r="S264" s="43">
        <v>0.33</v>
      </c>
      <c r="T264" s="42">
        <v>1</v>
      </c>
      <c r="U264" s="42">
        <f t="shared" si="51"/>
        <v>0.627</v>
      </c>
      <c r="V264" s="56">
        <v>13.75</v>
      </c>
      <c r="W264" s="55">
        <f t="shared" si="52"/>
        <v>26.125</v>
      </c>
    </row>
    <row r="265" spans="1:23" s="34" customFormat="1" ht="18" customHeight="1" x14ac:dyDescent="0.2">
      <c r="A265" s="12">
        <v>264</v>
      </c>
      <c r="B265" s="8" t="s">
        <v>219</v>
      </c>
      <c r="C265" s="20">
        <v>4</v>
      </c>
      <c r="D265" s="21"/>
      <c r="E265" s="207"/>
      <c r="F265" s="4">
        <v>5</v>
      </c>
      <c r="G265" s="4"/>
      <c r="H265" s="14" t="s">
        <v>305</v>
      </c>
      <c r="I265" s="14" t="s">
        <v>190</v>
      </c>
      <c r="J265" s="14"/>
      <c r="K265" s="14"/>
      <c r="L265" s="14" t="s">
        <v>169</v>
      </c>
      <c r="M265" s="14"/>
      <c r="N265" s="14" t="s">
        <v>221</v>
      </c>
      <c r="O265" s="25"/>
      <c r="P265" s="40">
        <v>1.94</v>
      </c>
      <c r="Q265" s="40">
        <v>1</v>
      </c>
      <c r="R265" s="40">
        <f t="shared" si="50"/>
        <v>9.6999999999999993</v>
      </c>
      <c r="S265" s="43"/>
      <c r="T265" s="42">
        <v>1</v>
      </c>
      <c r="U265" s="42">
        <f t="shared" si="51"/>
        <v>0</v>
      </c>
      <c r="V265" s="56"/>
      <c r="W265" s="55">
        <f t="shared" si="52"/>
        <v>0</v>
      </c>
    </row>
    <row r="266" spans="1:23" s="34" customFormat="1" ht="18" customHeight="1" x14ac:dyDescent="0.2">
      <c r="A266" s="12">
        <v>265</v>
      </c>
      <c r="B266" s="8" t="s">
        <v>219</v>
      </c>
      <c r="C266" s="20">
        <v>1</v>
      </c>
      <c r="D266" s="21"/>
      <c r="E266" s="207"/>
      <c r="F266" s="4">
        <v>2</v>
      </c>
      <c r="G266" s="4"/>
      <c r="H266" s="14" t="s">
        <v>305</v>
      </c>
      <c r="I266" s="14" t="s">
        <v>190</v>
      </c>
      <c r="J266" s="14"/>
      <c r="K266" s="14"/>
      <c r="L266" s="14" t="s">
        <v>169</v>
      </c>
      <c r="M266" s="14"/>
      <c r="N266" s="14" t="s">
        <v>221</v>
      </c>
      <c r="O266" s="25"/>
      <c r="P266" s="40">
        <v>0.6</v>
      </c>
      <c r="Q266" s="40">
        <v>1</v>
      </c>
      <c r="R266" s="40">
        <f t="shared" si="50"/>
        <v>1.2</v>
      </c>
      <c r="S266" s="43"/>
      <c r="T266" s="42">
        <v>1</v>
      </c>
      <c r="U266" s="42">
        <f t="shared" si="51"/>
        <v>0</v>
      </c>
      <c r="V266" s="56"/>
      <c r="W266" s="55">
        <f t="shared" si="52"/>
        <v>0</v>
      </c>
    </row>
    <row r="267" spans="1:23" s="34" customFormat="1" ht="18" customHeight="1" x14ac:dyDescent="0.2">
      <c r="A267" s="12">
        <v>266</v>
      </c>
      <c r="B267" s="8" t="s">
        <v>220</v>
      </c>
      <c r="C267" s="20">
        <v>4</v>
      </c>
      <c r="D267" s="21"/>
      <c r="E267" s="207"/>
      <c r="F267" s="4">
        <v>2</v>
      </c>
      <c r="G267" s="4"/>
      <c r="H267" s="14" t="s">
        <v>305</v>
      </c>
      <c r="I267" s="14" t="s">
        <v>190</v>
      </c>
      <c r="J267" s="14"/>
      <c r="K267" s="14"/>
      <c r="L267" s="14" t="s">
        <v>169</v>
      </c>
      <c r="M267" s="14"/>
      <c r="N267" s="14" t="s">
        <v>168</v>
      </c>
      <c r="O267" s="25"/>
      <c r="P267" s="40"/>
      <c r="Q267" s="40">
        <v>1</v>
      </c>
      <c r="R267" s="40">
        <f t="shared" si="50"/>
        <v>0</v>
      </c>
      <c r="S267" s="43">
        <v>2.91</v>
      </c>
      <c r="T267" s="42">
        <v>1</v>
      </c>
      <c r="U267" s="42">
        <f t="shared" si="51"/>
        <v>5.82</v>
      </c>
      <c r="V267" s="56"/>
      <c r="W267" s="55">
        <f t="shared" si="52"/>
        <v>0</v>
      </c>
    </row>
    <row r="268" spans="1:23" s="34" customFormat="1" ht="18" customHeight="1" x14ac:dyDescent="0.2">
      <c r="A268" s="12">
        <v>267</v>
      </c>
      <c r="B268" s="8" t="s">
        <v>24</v>
      </c>
      <c r="C268" s="20">
        <v>4</v>
      </c>
      <c r="D268" s="21"/>
      <c r="E268" s="207">
        <v>150</v>
      </c>
      <c r="F268" s="4">
        <v>6</v>
      </c>
      <c r="G268" s="4"/>
      <c r="H268" s="14" t="s">
        <v>305</v>
      </c>
      <c r="I268" s="14" t="s">
        <v>190</v>
      </c>
      <c r="J268" s="14"/>
      <c r="K268" s="14"/>
      <c r="L268" s="14" t="s">
        <v>169</v>
      </c>
      <c r="M268" s="14"/>
      <c r="N268" s="14" t="s">
        <v>168</v>
      </c>
      <c r="O268" s="25"/>
      <c r="P268" s="40"/>
      <c r="Q268" s="40">
        <v>1</v>
      </c>
      <c r="R268" s="40">
        <f t="shared" si="50"/>
        <v>0</v>
      </c>
      <c r="S268" s="43">
        <v>0.78</v>
      </c>
      <c r="T268" s="42">
        <v>1</v>
      </c>
      <c r="U268" s="42">
        <f t="shared" si="51"/>
        <v>4.68</v>
      </c>
      <c r="V268" s="56"/>
      <c r="W268" s="55">
        <f t="shared" si="52"/>
        <v>0</v>
      </c>
    </row>
    <row r="269" spans="1:23" s="34" customFormat="1" ht="18" customHeight="1" x14ac:dyDescent="0.2">
      <c r="A269" s="12">
        <v>268</v>
      </c>
      <c r="B269" s="8" t="s">
        <v>21</v>
      </c>
      <c r="C269" s="20">
        <v>4</v>
      </c>
      <c r="D269" s="21"/>
      <c r="E269" s="207"/>
      <c r="F269" s="4">
        <v>30.33</v>
      </c>
      <c r="G269" s="4">
        <v>30.33</v>
      </c>
      <c r="H269" s="14" t="s">
        <v>306</v>
      </c>
      <c r="I269" s="14" t="s">
        <v>190</v>
      </c>
      <c r="J269" s="14"/>
      <c r="K269" s="14"/>
      <c r="L269" s="14" t="s">
        <v>169</v>
      </c>
      <c r="M269" s="14"/>
      <c r="N269" s="14" t="s">
        <v>16</v>
      </c>
      <c r="O269" s="25"/>
      <c r="P269" s="40">
        <v>0.22</v>
      </c>
      <c r="Q269" s="40">
        <v>1</v>
      </c>
      <c r="R269" s="40">
        <f t="shared" si="50"/>
        <v>6.6726000000000001</v>
      </c>
      <c r="S269" s="43">
        <v>0.33</v>
      </c>
      <c r="T269" s="42">
        <v>1</v>
      </c>
      <c r="U269" s="42">
        <f t="shared" si="51"/>
        <v>10.008900000000001</v>
      </c>
      <c r="V269" s="56">
        <v>13.75</v>
      </c>
      <c r="W269" s="55">
        <f t="shared" si="52"/>
        <v>417.03749999999997</v>
      </c>
    </row>
    <row r="270" spans="1:23" s="34" customFormat="1" ht="18" customHeight="1" x14ac:dyDescent="0.2">
      <c r="A270" s="12">
        <v>269</v>
      </c>
      <c r="B270" s="8" t="s">
        <v>219</v>
      </c>
      <c r="C270" s="20">
        <v>4</v>
      </c>
      <c r="D270" s="21"/>
      <c r="E270" s="207"/>
      <c r="F270" s="4">
        <v>18</v>
      </c>
      <c r="G270" s="4"/>
      <c r="H270" s="14" t="s">
        <v>306</v>
      </c>
      <c r="I270" s="14" t="s">
        <v>190</v>
      </c>
      <c r="J270" s="14"/>
      <c r="K270" s="14"/>
      <c r="L270" s="14" t="s">
        <v>169</v>
      </c>
      <c r="M270" s="14"/>
      <c r="N270" s="14" t="s">
        <v>221</v>
      </c>
      <c r="O270" s="25"/>
      <c r="P270" s="40">
        <v>1.94</v>
      </c>
      <c r="Q270" s="40">
        <v>1</v>
      </c>
      <c r="R270" s="40">
        <f t="shared" si="50"/>
        <v>34.92</v>
      </c>
      <c r="S270" s="43"/>
      <c r="T270" s="42">
        <v>1</v>
      </c>
      <c r="U270" s="42">
        <f t="shared" si="51"/>
        <v>0</v>
      </c>
      <c r="V270" s="56"/>
      <c r="W270" s="55">
        <f t="shared" si="52"/>
        <v>0</v>
      </c>
    </row>
    <row r="271" spans="1:23" s="34" customFormat="1" ht="18" customHeight="1" x14ac:dyDescent="0.2">
      <c r="A271" s="12">
        <v>270</v>
      </c>
      <c r="B271" s="8" t="s">
        <v>219</v>
      </c>
      <c r="C271" s="20">
        <v>1</v>
      </c>
      <c r="D271" s="21"/>
      <c r="E271" s="207"/>
      <c r="F271" s="4">
        <v>8</v>
      </c>
      <c r="G271" s="4"/>
      <c r="H271" s="14" t="s">
        <v>306</v>
      </c>
      <c r="I271" s="14" t="s">
        <v>190</v>
      </c>
      <c r="J271" s="14"/>
      <c r="K271" s="14"/>
      <c r="L271" s="14" t="s">
        <v>169</v>
      </c>
      <c r="M271" s="14"/>
      <c r="N271" s="14" t="s">
        <v>221</v>
      </c>
      <c r="O271" s="25"/>
      <c r="P271" s="40">
        <v>0.6</v>
      </c>
      <c r="Q271" s="40">
        <v>1</v>
      </c>
      <c r="R271" s="40">
        <f t="shared" ref="R271:R334" si="53">IF(N271="S/F",(P271*F271),IF(N271="S",(SUM(F271*P271*Q271)),0))</f>
        <v>4.8</v>
      </c>
      <c r="S271" s="43"/>
      <c r="T271" s="42">
        <v>1</v>
      </c>
      <c r="U271" s="42">
        <f t="shared" ref="U271:U334" si="54">IF(N271="S/F",(S271*F271),IF(N271="F",(SUM(S271*F271*T271)),0))</f>
        <v>0</v>
      </c>
      <c r="V271" s="56"/>
      <c r="W271" s="55">
        <f t="shared" ref="W271:W334" si="55">G271*V271</f>
        <v>0</v>
      </c>
    </row>
    <row r="272" spans="1:23" s="34" customFormat="1" ht="18" customHeight="1" x14ac:dyDescent="0.2">
      <c r="A272" s="12">
        <v>271</v>
      </c>
      <c r="B272" s="8" t="s">
        <v>220</v>
      </c>
      <c r="C272" s="20">
        <v>4</v>
      </c>
      <c r="D272" s="21"/>
      <c r="E272" s="207"/>
      <c r="F272" s="4">
        <v>2</v>
      </c>
      <c r="G272" s="4"/>
      <c r="H272" s="14" t="s">
        <v>306</v>
      </c>
      <c r="I272" s="14" t="s">
        <v>190</v>
      </c>
      <c r="J272" s="14"/>
      <c r="K272" s="14"/>
      <c r="L272" s="14" t="s">
        <v>169</v>
      </c>
      <c r="M272" s="14"/>
      <c r="N272" s="14" t="s">
        <v>168</v>
      </c>
      <c r="O272" s="25"/>
      <c r="P272" s="40"/>
      <c r="Q272" s="40">
        <v>1</v>
      </c>
      <c r="R272" s="40">
        <f t="shared" si="53"/>
        <v>0</v>
      </c>
      <c r="S272" s="43">
        <v>2.91</v>
      </c>
      <c r="T272" s="42">
        <v>1</v>
      </c>
      <c r="U272" s="42">
        <f t="shared" si="54"/>
        <v>5.82</v>
      </c>
      <c r="V272" s="56"/>
      <c r="W272" s="55">
        <f t="shared" si="55"/>
        <v>0</v>
      </c>
    </row>
    <row r="273" spans="1:23" s="34" customFormat="1" ht="18" customHeight="1" x14ac:dyDescent="0.2">
      <c r="A273" s="12">
        <v>272</v>
      </c>
      <c r="B273" s="8" t="s">
        <v>24</v>
      </c>
      <c r="C273" s="20">
        <v>4</v>
      </c>
      <c r="D273" s="21"/>
      <c r="E273" s="207">
        <v>150</v>
      </c>
      <c r="F273" s="4">
        <v>4</v>
      </c>
      <c r="G273" s="4"/>
      <c r="H273" s="14" t="s">
        <v>306</v>
      </c>
      <c r="I273" s="14" t="s">
        <v>190</v>
      </c>
      <c r="J273" s="14"/>
      <c r="K273" s="14"/>
      <c r="L273" s="14" t="s">
        <v>169</v>
      </c>
      <c r="M273" s="14"/>
      <c r="N273" s="14" t="s">
        <v>168</v>
      </c>
      <c r="O273" s="25"/>
      <c r="P273" s="40"/>
      <c r="Q273" s="40">
        <v>1</v>
      </c>
      <c r="R273" s="40">
        <f t="shared" si="53"/>
        <v>0</v>
      </c>
      <c r="S273" s="43">
        <v>0.78</v>
      </c>
      <c r="T273" s="42">
        <v>1</v>
      </c>
      <c r="U273" s="42">
        <f t="shared" si="54"/>
        <v>3.12</v>
      </c>
      <c r="V273" s="56"/>
      <c r="W273" s="55">
        <f t="shared" si="55"/>
        <v>0</v>
      </c>
    </row>
    <row r="274" spans="1:23" s="34" customFormat="1" ht="18" customHeight="1" x14ac:dyDescent="0.2">
      <c r="A274" s="12">
        <v>273</v>
      </c>
      <c r="B274" s="8" t="s">
        <v>23</v>
      </c>
      <c r="C274" s="20">
        <v>4</v>
      </c>
      <c r="D274" s="21"/>
      <c r="E274" s="207"/>
      <c r="F274" s="4">
        <v>3</v>
      </c>
      <c r="G274" s="4">
        <v>3</v>
      </c>
      <c r="H274" s="14" t="s">
        <v>306</v>
      </c>
      <c r="I274" s="14" t="s">
        <v>190</v>
      </c>
      <c r="J274" s="14"/>
      <c r="K274" s="14"/>
      <c r="L274" s="14" t="s">
        <v>169</v>
      </c>
      <c r="M274" s="14"/>
      <c r="N274" s="14" t="s">
        <v>16</v>
      </c>
      <c r="O274" s="25"/>
      <c r="P274" s="40">
        <v>3.5</v>
      </c>
      <c r="Q274" s="40">
        <v>1</v>
      </c>
      <c r="R274" s="40">
        <f t="shared" si="53"/>
        <v>10.5</v>
      </c>
      <c r="S274" s="43">
        <v>3.5</v>
      </c>
      <c r="T274" s="42">
        <v>1</v>
      </c>
      <c r="U274" s="42">
        <f t="shared" si="54"/>
        <v>10.5</v>
      </c>
      <c r="V274" s="56">
        <v>80</v>
      </c>
      <c r="W274" s="55">
        <f t="shared" si="55"/>
        <v>240</v>
      </c>
    </row>
    <row r="275" spans="1:23" s="34" customFormat="1" ht="18" customHeight="1" x14ac:dyDescent="0.2">
      <c r="A275" s="12">
        <v>274</v>
      </c>
      <c r="B275" s="8" t="s">
        <v>21</v>
      </c>
      <c r="C275" s="20">
        <v>4</v>
      </c>
      <c r="D275" s="21"/>
      <c r="E275" s="207"/>
      <c r="F275" s="4">
        <v>30.33</v>
      </c>
      <c r="G275" s="4">
        <v>30.33</v>
      </c>
      <c r="H275" s="14" t="s">
        <v>307</v>
      </c>
      <c r="I275" s="14" t="s">
        <v>190</v>
      </c>
      <c r="J275" s="14"/>
      <c r="K275" s="14"/>
      <c r="L275" s="14" t="s">
        <v>169</v>
      </c>
      <c r="M275" s="14"/>
      <c r="N275" s="14" t="s">
        <v>16</v>
      </c>
      <c r="O275" s="25"/>
      <c r="P275" s="40">
        <v>0.22</v>
      </c>
      <c r="Q275" s="40">
        <v>1</v>
      </c>
      <c r="R275" s="40">
        <f t="shared" si="53"/>
        <v>6.6726000000000001</v>
      </c>
      <c r="S275" s="43">
        <v>0.33</v>
      </c>
      <c r="T275" s="42">
        <v>1</v>
      </c>
      <c r="U275" s="42">
        <f t="shared" si="54"/>
        <v>10.008900000000001</v>
      </c>
      <c r="V275" s="56">
        <v>13.75</v>
      </c>
      <c r="W275" s="55">
        <f t="shared" si="55"/>
        <v>417.03749999999997</v>
      </c>
    </row>
    <row r="276" spans="1:23" s="34" customFormat="1" ht="18" customHeight="1" x14ac:dyDescent="0.2">
      <c r="A276" s="12">
        <v>275</v>
      </c>
      <c r="B276" s="8" t="s">
        <v>219</v>
      </c>
      <c r="C276" s="20">
        <v>4</v>
      </c>
      <c r="D276" s="21"/>
      <c r="E276" s="207"/>
      <c r="F276" s="4">
        <v>18</v>
      </c>
      <c r="G276" s="4"/>
      <c r="H276" s="14" t="s">
        <v>307</v>
      </c>
      <c r="I276" s="14" t="s">
        <v>190</v>
      </c>
      <c r="J276" s="14"/>
      <c r="K276" s="14"/>
      <c r="L276" s="14" t="s">
        <v>169</v>
      </c>
      <c r="M276" s="14"/>
      <c r="N276" s="14" t="s">
        <v>221</v>
      </c>
      <c r="O276" s="25"/>
      <c r="P276" s="40">
        <v>1.94</v>
      </c>
      <c r="Q276" s="40">
        <v>1</v>
      </c>
      <c r="R276" s="40">
        <f t="shared" si="53"/>
        <v>34.92</v>
      </c>
      <c r="S276" s="43"/>
      <c r="T276" s="42">
        <v>1</v>
      </c>
      <c r="U276" s="42">
        <f t="shared" si="54"/>
        <v>0</v>
      </c>
      <c r="V276" s="56"/>
      <c r="W276" s="55">
        <f t="shared" si="55"/>
        <v>0</v>
      </c>
    </row>
    <row r="277" spans="1:23" s="34" customFormat="1" ht="18" customHeight="1" x14ac:dyDescent="0.2">
      <c r="A277" s="12">
        <v>276</v>
      </c>
      <c r="B277" s="8" t="s">
        <v>219</v>
      </c>
      <c r="C277" s="20">
        <v>1</v>
      </c>
      <c r="D277" s="21"/>
      <c r="E277" s="207"/>
      <c r="F277" s="4">
        <v>8</v>
      </c>
      <c r="G277" s="4"/>
      <c r="H277" s="14" t="s">
        <v>307</v>
      </c>
      <c r="I277" s="14" t="s">
        <v>190</v>
      </c>
      <c r="J277" s="14"/>
      <c r="K277" s="14"/>
      <c r="L277" s="14" t="s">
        <v>169</v>
      </c>
      <c r="M277" s="14"/>
      <c r="N277" s="14" t="s">
        <v>221</v>
      </c>
      <c r="O277" s="25"/>
      <c r="P277" s="40">
        <v>0.6</v>
      </c>
      <c r="Q277" s="40">
        <v>1</v>
      </c>
      <c r="R277" s="40">
        <f t="shared" si="53"/>
        <v>4.8</v>
      </c>
      <c r="S277" s="43"/>
      <c r="T277" s="42">
        <v>1</v>
      </c>
      <c r="U277" s="42">
        <f t="shared" si="54"/>
        <v>0</v>
      </c>
      <c r="V277" s="56"/>
      <c r="W277" s="55">
        <f t="shared" si="55"/>
        <v>0</v>
      </c>
    </row>
    <row r="278" spans="1:23" s="34" customFormat="1" ht="18" customHeight="1" x14ac:dyDescent="0.2">
      <c r="A278" s="12">
        <v>277</v>
      </c>
      <c r="B278" s="8" t="s">
        <v>220</v>
      </c>
      <c r="C278" s="20">
        <v>4</v>
      </c>
      <c r="D278" s="21"/>
      <c r="E278" s="207"/>
      <c r="F278" s="4">
        <v>2</v>
      </c>
      <c r="G278" s="4"/>
      <c r="H278" s="14" t="s">
        <v>307</v>
      </c>
      <c r="I278" s="14" t="s">
        <v>190</v>
      </c>
      <c r="J278" s="14"/>
      <c r="K278" s="14"/>
      <c r="L278" s="14" t="s">
        <v>169</v>
      </c>
      <c r="M278" s="14"/>
      <c r="N278" s="14" t="s">
        <v>168</v>
      </c>
      <c r="O278" s="25"/>
      <c r="P278" s="40"/>
      <c r="Q278" s="40">
        <v>1</v>
      </c>
      <c r="R278" s="40">
        <f t="shared" si="53"/>
        <v>0</v>
      </c>
      <c r="S278" s="43">
        <v>2.91</v>
      </c>
      <c r="T278" s="42">
        <v>1</v>
      </c>
      <c r="U278" s="42">
        <f t="shared" si="54"/>
        <v>5.82</v>
      </c>
      <c r="V278" s="56"/>
      <c r="W278" s="55">
        <f t="shared" si="55"/>
        <v>0</v>
      </c>
    </row>
    <row r="279" spans="1:23" s="34" customFormat="1" ht="18" customHeight="1" x14ac:dyDescent="0.2">
      <c r="A279" s="12">
        <v>278</v>
      </c>
      <c r="B279" s="8" t="s">
        <v>24</v>
      </c>
      <c r="C279" s="20">
        <v>4</v>
      </c>
      <c r="D279" s="21"/>
      <c r="E279" s="207">
        <v>150</v>
      </c>
      <c r="F279" s="4">
        <v>4</v>
      </c>
      <c r="G279" s="4"/>
      <c r="H279" s="14" t="s">
        <v>307</v>
      </c>
      <c r="I279" s="14" t="s">
        <v>190</v>
      </c>
      <c r="J279" s="14"/>
      <c r="K279" s="14"/>
      <c r="L279" s="14" t="s">
        <v>169</v>
      </c>
      <c r="M279" s="14"/>
      <c r="N279" s="14" t="s">
        <v>168</v>
      </c>
      <c r="O279" s="25"/>
      <c r="P279" s="40"/>
      <c r="Q279" s="40">
        <v>1</v>
      </c>
      <c r="R279" s="40">
        <f t="shared" si="53"/>
        <v>0</v>
      </c>
      <c r="S279" s="43">
        <v>0.78</v>
      </c>
      <c r="T279" s="42">
        <v>1</v>
      </c>
      <c r="U279" s="42">
        <f t="shared" si="54"/>
        <v>3.12</v>
      </c>
      <c r="V279" s="56"/>
      <c r="W279" s="55">
        <f t="shared" si="55"/>
        <v>0</v>
      </c>
    </row>
    <row r="280" spans="1:23" s="34" customFormat="1" ht="18" customHeight="1" x14ac:dyDescent="0.2">
      <c r="A280" s="12">
        <v>279</v>
      </c>
      <c r="B280" s="8" t="s">
        <v>23</v>
      </c>
      <c r="C280" s="20">
        <v>4</v>
      </c>
      <c r="D280" s="21"/>
      <c r="E280" s="207"/>
      <c r="F280" s="4">
        <v>3</v>
      </c>
      <c r="G280" s="4">
        <v>3</v>
      </c>
      <c r="H280" s="14" t="s">
        <v>307</v>
      </c>
      <c r="I280" s="14" t="s">
        <v>190</v>
      </c>
      <c r="J280" s="14"/>
      <c r="K280" s="14"/>
      <c r="L280" s="14" t="s">
        <v>169</v>
      </c>
      <c r="M280" s="14"/>
      <c r="N280" s="14" t="s">
        <v>16</v>
      </c>
      <c r="O280" s="25"/>
      <c r="P280" s="40">
        <v>3.5</v>
      </c>
      <c r="Q280" s="40">
        <v>1</v>
      </c>
      <c r="R280" s="40">
        <f t="shared" si="53"/>
        <v>10.5</v>
      </c>
      <c r="S280" s="43">
        <v>3.5</v>
      </c>
      <c r="T280" s="42">
        <v>1</v>
      </c>
      <c r="U280" s="42">
        <f t="shared" si="54"/>
        <v>10.5</v>
      </c>
      <c r="V280" s="56">
        <v>80</v>
      </c>
      <c r="W280" s="55">
        <f t="shared" si="55"/>
        <v>240</v>
      </c>
    </row>
    <row r="281" spans="1:23" s="34" customFormat="1" ht="18" customHeight="1" x14ac:dyDescent="0.2">
      <c r="A281" s="12">
        <v>280</v>
      </c>
      <c r="B281" s="8" t="s">
        <v>21</v>
      </c>
      <c r="C281" s="20">
        <v>4</v>
      </c>
      <c r="D281" s="21"/>
      <c r="E281" s="207"/>
      <c r="F281" s="4">
        <v>4.5</v>
      </c>
      <c r="G281" s="4">
        <v>4.5</v>
      </c>
      <c r="H281" s="14" t="s">
        <v>308</v>
      </c>
      <c r="I281" s="14" t="s">
        <v>190</v>
      </c>
      <c r="J281" s="14"/>
      <c r="K281" s="14"/>
      <c r="L281" s="14" t="s">
        <v>169</v>
      </c>
      <c r="M281" s="14"/>
      <c r="N281" s="14" t="s">
        <v>16</v>
      </c>
      <c r="O281" s="25"/>
      <c r="P281" s="40">
        <v>0.22</v>
      </c>
      <c r="Q281" s="40">
        <v>1</v>
      </c>
      <c r="R281" s="40">
        <f t="shared" si="53"/>
        <v>0.99</v>
      </c>
      <c r="S281" s="43">
        <v>0.33</v>
      </c>
      <c r="T281" s="42">
        <v>1</v>
      </c>
      <c r="U281" s="42">
        <f t="shared" si="54"/>
        <v>1.4850000000000001</v>
      </c>
      <c r="V281" s="56">
        <v>13.75</v>
      </c>
      <c r="W281" s="55">
        <f t="shared" si="55"/>
        <v>61.875</v>
      </c>
    </row>
    <row r="282" spans="1:23" s="34" customFormat="1" ht="18" customHeight="1" x14ac:dyDescent="0.2">
      <c r="A282" s="12">
        <v>281</v>
      </c>
      <c r="B282" s="8" t="s">
        <v>219</v>
      </c>
      <c r="C282" s="20">
        <v>4</v>
      </c>
      <c r="D282" s="21"/>
      <c r="E282" s="207"/>
      <c r="F282" s="4">
        <v>4</v>
      </c>
      <c r="G282" s="4"/>
      <c r="H282" s="14" t="s">
        <v>308</v>
      </c>
      <c r="I282" s="14" t="s">
        <v>190</v>
      </c>
      <c r="J282" s="14"/>
      <c r="K282" s="14"/>
      <c r="L282" s="14" t="s">
        <v>169</v>
      </c>
      <c r="M282" s="14"/>
      <c r="N282" s="14" t="s">
        <v>221</v>
      </c>
      <c r="O282" s="25"/>
      <c r="P282" s="40">
        <v>1.94</v>
      </c>
      <c r="Q282" s="40">
        <v>1</v>
      </c>
      <c r="R282" s="40">
        <f t="shared" si="53"/>
        <v>7.76</v>
      </c>
      <c r="S282" s="43"/>
      <c r="T282" s="42">
        <v>1</v>
      </c>
      <c r="U282" s="42">
        <f t="shared" si="54"/>
        <v>0</v>
      </c>
      <c r="V282" s="56"/>
      <c r="W282" s="55">
        <f t="shared" si="55"/>
        <v>0</v>
      </c>
    </row>
    <row r="283" spans="1:23" s="34" customFormat="1" ht="18" customHeight="1" x14ac:dyDescent="0.2">
      <c r="A283" s="12">
        <v>282</v>
      </c>
      <c r="B283" s="8" t="s">
        <v>24</v>
      </c>
      <c r="C283" s="20">
        <v>4</v>
      </c>
      <c r="D283" s="21"/>
      <c r="E283" s="207">
        <v>150</v>
      </c>
      <c r="F283" s="4">
        <v>3</v>
      </c>
      <c r="G283" s="4"/>
      <c r="H283" s="14" t="s">
        <v>308</v>
      </c>
      <c r="I283" s="14" t="s">
        <v>190</v>
      </c>
      <c r="J283" s="14"/>
      <c r="K283" s="14"/>
      <c r="L283" s="14" t="s">
        <v>169</v>
      </c>
      <c r="M283" s="14"/>
      <c r="N283" s="14" t="s">
        <v>168</v>
      </c>
      <c r="O283" s="25"/>
      <c r="P283" s="40"/>
      <c r="Q283" s="40">
        <v>1</v>
      </c>
      <c r="R283" s="40">
        <f t="shared" si="53"/>
        <v>0</v>
      </c>
      <c r="S283" s="43">
        <v>0.78</v>
      </c>
      <c r="T283" s="42">
        <v>1</v>
      </c>
      <c r="U283" s="42">
        <f t="shared" si="54"/>
        <v>2.34</v>
      </c>
      <c r="V283" s="56"/>
      <c r="W283" s="55">
        <f t="shared" si="55"/>
        <v>0</v>
      </c>
    </row>
    <row r="284" spans="1:23" s="34" customFormat="1" ht="18" customHeight="1" x14ac:dyDescent="0.2">
      <c r="A284" s="12">
        <v>283</v>
      </c>
      <c r="B284" s="8" t="s">
        <v>21</v>
      </c>
      <c r="C284" s="20">
        <v>4</v>
      </c>
      <c r="D284" s="21"/>
      <c r="E284" s="207"/>
      <c r="F284" s="4">
        <v>11.2</v>
      </c>
      <c r="G284" s="4">
        <v>11.2</v>
      </c>
      <c r="H284" s="14" t="s">
        <v>309</v>
      </c>
      <c r="I284" s="14" t="s">
        <v>190</v>
      </c>
      <c r="J284" s="14"/>
      <c r="K284" s="14"/>
      <c r="L284" s="14" t="s">
        <v>169</v>
      </c>
      <c r="M284" s="14"/>
      <c r="N284" s="14" t="s">
        <v>16</v>
      </c>
      <c r="O284" s="25"/>
      <c r="P284" s="40">
        <v>0.22</v>
      </c>
      <c r="Q284" s="40">
        <v>1</v>
      </c>
      <c r="R284" s="40">
        <f t="shared" si="53"/>
        <v>2.464</v>
      </c>
      <c r="S284" s="43">
        <v>0.33</v>
      </c>
      <c r="T284" s="42">
        <v>1</v>
      </c>
      <c r="U284" s="42">
        <f t="shared" si="54"/>
        <v>3.6959999999999997</v>
      </c>
      <c r="V284" s="56">
        <v>13.75</v>
      </c>
      <c r="W284" s="55">
        <f t="shared" si="55"/>
        <v>154</v>
      </c>
    </row>
    <row r="285" spans="1:23" s="34" customFormat="1" ht="18" customHeight="1" x14ac:dyDescent="0.2">
      <c r="A285" s="12">
        <v>284</v>
      </c>
      <c r="B285" s="8" t="s">
        <v>219</v>
      </c>
      <c r="C285" s="20">
        <v>4</v>
      </c>
      <c r="D285" s="21"/>
      <c r="E285" s="207"/>
      <c r="F285" s="4">
        <v>8</v>
      </c>
      <c r="G285" s="4"/>
      <c r="H285" s="14" t="s">
        <v>309</v>
      </c>
      <c r="I285" s="14" t="s">
        <v>190</v>
      </c>
      <c r="J285" s="14"/>
      <c r="K285" s="14"/>
      <c r="L285" s="14" t="s">
        <v>169</v>
      </c>
      <c r="M285" s="14"/>
      <c r="N285" s="14" t="s">
        <v>221</v>
      </c>
      <c r="O285" s="25"/>
      <c r="P285" s="40">
        <v>1.94</v>
      </c>
      <c r="Q285" s="40">
        <v>1</v>
      </c>
      <c r="R285" s="40">
        <f t="shared" si="53"/>
        <v>15.52</v>
      </c>
      <c r="S285" s="43"/>
      <c r="T285" s="42">
        <v>1</v>
      </c>
      <c r="U285" s="42">
        <f t="shared" si="54"/>
        <v>0</v>
      </c>
      <c r="V285" s="56"/>
      <c r="W285" s="55">
        <f t="shared" si="55"/>
        <v>0</v>
      </c>
    </row>
    <row r="286" spans="1:23" s="34" customFormat="1" ht="18" customHeight="1" x14ac:dyDescent="0.2">
      <c r="A286" s="12">
        <v>285</v>
      </c>
      <c r="B286" s="8" t="s">
        <v>219</v>
      </c>
      <c r="C286" s="20">
        <v>1</v>
      </c>
      <c r="D286" s="21"/>
      <c r="E286" s="207"/>
      <c r="F286" s="4">
        <v>2</v>
      </c>
      <c r="G286" s="4"/>
      <c r="H286" s="14" t="s">
        <v>309</v>
      </c>
      <c r="I286" s="14" t="s">
        <v>190</v>
      </c>
      <c r="J286" s="14"/>
      <c r="K286" s="14"/>
      <c r="L286" s="14" t="s">
        <v>169</v>
      </c>
      <c r="M286" s="14"/>
      <c r="N286" s="14" t="s">
        <v>221</v>
      </c>
      <c r="O286" s="25"/>
      <c r="P286" s="40">
        <v>0.6</v>
      </c>
      <c r="Q286" s="40">
        <v>1</v>
      </c>
      <c r="R286" s="40">
        <f t="shared" si="53"/>
        <v>1.2</v>
      </c>
      <c r="S286" s="43"/>
      <c r="T286" s="42">
        <v>1</v>
      </c>
      <c r="U286" s="42">
        <f t="shared" si="54"/>
        <v>0</v>
      </c>
      <c r="V286" s="56"/>
      <c r="W286" s="55">
        <f t="shared" si="55"/>
        <v>0</v>
      </c>
    </row>
    <row r="287" spans="1:23" s="34" customFormat="1" ht="18" customHeight="1" x14ac:dyDescent="0.2">
      <c r="A287" s="12">
        <v>286</v>
      </c>
      <c r="B287" s="8" t="s">
        <v>220</v>
      </c>
      <c r="C287" s="20">
        <v>4</v>
      </c>
      <c r="D287" s="21"/>
      <c r="E287" s="207"/>
      <c r="F287" s="4">
        <v>1</v>
      </c>
      <c r="G287" s="4"/>
      <c r="H287" s="14" t="s">
        <v>309</v>
      </c>
      <c r="I287" s="14" t="s">
        <v>190</v>
      </c>
      <c r="J287" s="14"/>
      <c r="K287" s="14"/>
      <c r="L287" s="14" t="s">
        <v>169</v>
      </c>
      <c r="M287" s="14"/>
      <c r="N287" s="14" t="s">
        <v>168</v>
      </c>
      <c r="O287" s="25"/>
      <c r="P287" s="40"/>
      <c r="Q287" s="40">
        <v>1</v>
      </c>
      <c r="R287" s="40">
        <f t="shared" si="53"/>
        <v>0</v>
      </c>
      <c r="S287" s="43">
        <v>2.91</v>
      </c>
      <c r="T287" s="42">
        <v>1</v>
      </c>
      <c r="U287" s="42">
        <f t="shared" si="54"/>
        <v>2.91</v>
      </c>
      <c r="V287" s="56"/>
      <c r="W287" s="55">
        <f t="shared" si="55"/>
        <v>0</v>
      </c>
    </row>
    <row r="288" spans="1:23" s="34" customFormat="1" ht="18" customHeight="1" x14ac:dyDescent="0.2">
      <c r="A288" s="12">
        <v>287</v>
      </c>
      <c r="B288" s="8" t="s">
        <v>24</v>
      </c>
      <c r="C288" s="20">
        <v>4</v>
      </c>
      <c r="D288" s="21"/>
      <c r="E288" s="207">
        <v>150</v>
      </c>
      <c r="F288" s="4">
        <v>2</v>
      </c>
      <c r="G288" s="4"/>
      <c r="H288" s="14" t="s">
        <v>309</v>
      </c>
      <c r="I288" s="14" t="s">
        <v>190</v>
      </c>
      <c r="J288" s="14"/>
      <c r="K288" s="14"/>
      <c r="L288" s="14" t="s">
        <v>169</v>
      </c>
      <c r="M288" s="14"/>
      <c r="N288" s="14" t="s">
        <v>168</v>
      </c>
      <c r="O288" s="25"/>
      <c r="P288" s="40"/>
      <c r="Q288" s="40">
        <v>1</v>
      </c>
      <c r="R288" s="40">
        <f t="shared" si="53"/>
        <v>0</v>
      </c>
      <c r="S288" s="43">
        <v>0.78</v>
      </c>
      <c r="T288" s="42">
        <v>1</v>
      </c>
      <c r="U288" s="42">
        <f t="shared" si="54"/>
        <v>1.56</v>
      </c>
      <c r="V288" s="56"/>
      <c r="W288" s="55">
        <f t="shared" si="55"/>
        <v>0</v>
      </c>
    </row>
    <row r="289" spans="1:23" s="34" customFormat="1" ht="18" customHeight="1" x14ac:dyDescent="0.2">
      <c r="A289" s="12">
        <v>288</v>
      </c>
      <c r="B289" s="8" t="s">
        <v>23</v>
      </c>
      <c r="C289" s="20">
        <v>4</v>
      </c>
      <c r="D289" s="21"/>
      <c r="E289" s="207"/>
      <c r="F289" s="4">
        <v>1</v>
      </c>
      <c r="G289" s="4">
        <v>1</v>
      </c>
      <c r="H289" s="14" t="s">
        <v>309</v>
      </c>
      <c r="I289" s="14" t="s">
        <v>190</v>
      </c>
      <c r="J289" s="14"/>
      <c r="K289" s="14"/>
      <c r="L289" s="14" t="s">
        <v>169</v>
      </c>
      <c r="M289" s="14"/>
      <c r="N289" s="14" t="s">
        <v>16</v>
      </c>
      <c r="O289" s="25"/>
      <c r="P289" s="40">
        <v>3.5</v>
      </c>
      <c r="Q289" s="40">
        <v>1</v>
      </c>
      <c r="R289" s="40">
        <f t="shared" si="53"/>
        <v>3.5</v>
      </c>
      <c r="S289" s="43">
        <v>3.5</v>
      </c>
      <c r="T289" s="42">
        <v>1</v>
      </c>
      <c r="U289" s="42">
        <f t="shared" si="54"/>
        <v>3.5</v>
      </c>
      <c r="V289" s="56">
        <v>80</v>
      </c>
      <c r="W289" s="55">
        <f t="shared" si="55"/>
        <v>80</v>
      </c>
    </row>
    <row r="290" spans="1:23" s="34" customFormat="1" ht="18" customHeight="1" x14ac:dyDescent="0.2">
      <c r="A290" s="12">
        <v>289</v>
      </c>
      <c r="B290" s="8" t="s">
        <v>21</v>
      </c>
      <c r="C290" s="20">
        <v>4</v>
      </c>
      <c r="D290" s="21"/>
      <c r="E290" s="207"/>
      <c r="F290" s="4">
        <v>11.2</v>
      </c>
      <c r="G290" s="4">
        <v>11.2</v>
      </c>
      <c r="H290" s="14" t="s">
        <v>310</v>
      </c>
      <c r="I290" s="14" t="s">
        <v>190</v>
      </c>
      <c r="J290" s="14"/>
      <c r="K290" s="14"/>
      <c r="L290" s="14" t="s">
        <v>169</v>
      </c>
      <c r="M290" s="14"/>
      <c r="N290" s="14" t="s">
        <v>16</v>
      </c>
      <c r="O290" s="25"/>
      <c r="P290" s="40">
        <v>0.22</v>
      </c>
      <c r="Q290" s="40">
        <v>1</v>
      </c>
      <c r="R290" s="40">
        <f t="shared" si="53"/>
        <v>2.464</v>
      </c>
      <c r="S290" s="43">
        <v>0.33</v>
      </c>
      <c r="T290" s="42">
        <v>1</v>
      </c>
      <c r="U290" s="42">
        <f t="shared" si="54"/>
        <v>3.6959999999999997</v>
      </c>
      <c r="V290" s="56">
        <v>13.75</v>
      </c>
      <c r="W290" s="55">
        <f t="shared" si="55"/>
        <v>154</v>
      </c>
    </row>
    <row r="291" spans="1:23" s="34" customFormat="1" ht="18" customHeight="1" x14ac:dyDescent="0.2">
      <c r="A291" s="12">
        <v>290</v>
      </c>
      <c r="B291" s="8" t="s">
        <v>219</v>
      </c>
      <c r="C291" s="20">
        <v>4</v>
      </c>
      <c r="D291" s="21"/>
      <c r="E291" s="207"/>
      <c r="F291" s="4">
        <v>8</v>
      </c>
      <c r="G291" s="4"/>
      <c r="H291" s="14" t="s">
        <v>310</v>
      </c>
      <c r="I291" s="14" t="s">
        <v>190</v>
      </c>
      <c r="J291" s="14"/>
      <c r="K291" s="14"/>
      <c r="L291" s="14" t="s">
        <v>169</v>
      </c>
      <c r="M291" s="14"/>
      <c r="N291" s="14" t="s">
        <v>221</v>
      </c>
      <c r="O291" s="25"/>
      <c r="P291" s="40">
        <v>1.94</v>
      </c>
      <c r="Q291" s="40">
        <v>1</v>
      </c>
      <c r="R291" s="40">
        <f t="shared" si="53"/>
        <v>15.52</v>
      </c>
      <c r="S291" s="43"/>
      <c r="T291" s="42">
        <v>1</v>
      </c>
      <c r="U291" s="42">
        <f t="shared" si="54"/>
        <v>0</v>
      </c>
      <c r="V291" s="56"/>
      <c r="W291" s="55">
        <f t="shared" si="55"/>
        <v>0</v>
      </c>
    </row>
    <row r="292" spans="1:23" s="34" customFormat="1" ht="18" customHeight="1" x14ac:dyDescent="0.2">
      <c r="A292" s="12">
        <v>291</v>
      </c>
      <c r="B292" s="8" t="s">
        <v>219</v>
      </c>
      <c r="C292" s="20">
        <v>1</v>
      </c>
      <c r="D292" s="21"/>
      <c r="E292" s="207"/>
      <c r="F292" s="4">
        <v>2</v>
      </c>
      <c r="G292" s="4"/>
      <c r="H292" s="14" t="s">
        <v>310</v>
      </c>
      <c r="I292" s="14" t="s">
        <v>190</v>
      </c>
      <c r="J292" s="14"/>
      <c r="K292" s="14"/>
      <c r="L292" s="14" t="s">
        <v>169</v>
      </c>
      <c r="M292" s="14"/>
      <c r="N292" s="14" t="s">
        <v>221</v>
      </c>
      <c r="O292" s="25"/>
      <c r="P292" s="40">
        <v>0.6</v>
      </c>
      <c r="Q292" s="40">
        <v>1</v>
      </c>
      <c r="R292" s="40">
        <f t="shared" si="53"/>
        <v>1.2</v>
      </c>
      <c r="S292" s="43"/>
      <c r="T292" s="42">
        <v>1</v>
      </c>
      <c r="U292" s="42">
        <f t="shared" si="54"/>
        <v>0</v>
      </c>
      <c r="V292" s="56"/>
      <c r="W292" s="55">
        <f t="shared" si="55"/>
        <v>0</v>
      </c>
    </row>
    <row r="293" spans="1:23" s="34" customFormat="1" ht="18" customHeight="1" x14ac:dyDescent="0.2">
      <c r="A293" s="12">
        <v>292</v>
      </c>
      <c r="B293" s="8" t="s">
        <v>220</v>
      </c>
      <c r="C293" s="20">
        <v>4</v>
      </c>
      <c r="D293" s="21"/>
      <c r="E293" s="207"/>
      <c r="F293" s="4">
        <v>1</v>
      </c>
      <c r="G293" s="4"/>
      <c r="H293" s="14" t="s">
        <v>310</v>
      </c>
      <c r="I293" s="14" t="s">
        <v>190</v>
      </c>
      <c r="J293" s="14"/>
      <c r="K293" s="14"/>
      <c r="L293" s="14" t="s">
        <v>169</v>
      </c>
      <c r="M293" s="14"/>
      <c r="N293" s="14" t="s">
        <v>168</v>
      </c>
      <c r="O293" s="25"/>
      <c r="P293" s="40"/>
      <c r="Q293" s="40">
        <v>1</v>
      </c>
      <c r="R293" s="40">
        <f t="shared" si="53"/>
        <v>0</v>
      </c>
      <c r="S293" s="43">
        <v>2.91</v>
      </c>
      <c r="T293" s="42">
        <v>1</v>
      </c>
      <c r="U293" s="42">
        <f t="shared" si="54"/>
        <v>2.91</v>
      </c>
      <c r="V293" s="56"/>
      <c r="W293" s="55">
        <f t="shared" si="55"/>
        <v>0</v>
      </c>
    </row>
    <row r="294" spans="1:23" s="34" customFormat="1" ht="18" customHeight="1" x14ac:dyDescent="0.2">
      <c r="A294" s="12">
        <v>293</v>
      </c>
      <c r="B294" s="8" t="s">
        <v>24</v>
      </c>
      <c r="C294" s="20">
        <v>4</v>
      </c>
      <c r="D294" s="21"/>
      <c r="E294" s="207">
        <v>150</v>
      </c>
      <c r="F294" s="4">
        <v>2</v>
      </c>
      <c r="G294" s="4"/>
      <c r="H294" s="14" t="s">
        <v>310</v>
      </c>
      <c r="I294" s="14" t="s">
        <v>190</v>
      </c>
      <c r="J294" s="14"/>
      <c r="K294" s="14"/>
      <c r="L294" s="14" t="s">
        <v>169</v>
      </c>
      <c r="M294" s="14"/>
      <c r="N294" s="14" t="s">
        <v>168</v>
      </c>
      <c r="O294" s="25"/>
      <c r="P294" s="40"/>
      <c r="Q294" s="40">
        <v>1</v>
      </c>
      <c r="R294" s="40">
        <f t="shared" si="53"/>
        <v>0</v>
      </c>
      <c r="S294" s="43">
        <v>0.78</v>
      </c>
      <c r="T294" s="42">
        <v>1</v>
      </c>
      <c r="U294" s="42">
        <f t="shared" si="54"/>
        <v>1.56</v>
      </c>
      <c r="V294" s="56"/>
      <c r="W294" s="55">
        <f t="shared" si="55"/>
        <v>0</v>
      </c>
    </row>
    <row r="295" spans="1:23" s="34" customFormat="1" ht="18" customHeight="1" x14ac:dyDescent="0.2">
      <c r="A295" s="12">
        <v>294</v>
      </c>
      <c r="B295" s="8" t="s">
        <v>23</v>
      </c>
      <c r="C295" s="20">
        <v>4</v>
      </c>
      <c r="D295" s="21"/>
      <c r="E295" s="207"/>
      <c r="F295" s="4">
        <v>1</v>
      </c>
      <c r="G295" s="4">
        <v>1</v>
      </c>
      <c r="H295" s="14" t="s">
        <v>310</v>
      </c>
      <c r="I295" s="14" t="s">
        <v>190</v>
      </c>
      <c r="J295" s="14"/>
      <c r="K295" s="14"/>
      <c r="L295" s="14" t="s">
        <v>169</v>
      </c>
      <c r="M295" s="14"/>
      <c r="N295" s="14" t="s">
        <v>16</v>
      </c>
      <c r="O295" s="25"/>
      <c r="P295" s="40">
        <v>3.5</v>
      </c>
      <c r="Q295" s="40">
        <v>1</v>
      </c>
      <c r="R295" s="40">
        <f t="shared" si="53"/>
        <v>3.5</v>
      </c>
      <c r="S295" s="43">
        <v>3.5</v>
      </c>
      <c r="T295" s="42">
        <v>1</v>
      </c>
      <c r="U295" s="42">
        <f t="shared" si="54"/>
        <v>3.5</v>
      </c>
      <c r="V295" s="56">
        <v>80</v>
      </c>
      <c r="W295" s="55">
        <f t="shared" si="55"/>
        <v>80</v>
      </c>
    </row>
    <row r="296" spans="1:23" s="34" customFormat="1" ht="18" customHeight="1" x14ac:dyDescent="0.2">
      <c r="A296" s="12">
        <v>295</v>
      </c>
      <c r="B296" s="8" t="s">
        <v>21</v>
      </c>
      <c r="C296" s="20">
        <v>4</v>
      </c>
      <c r="D296" s="21"/>
      <c r="E296" s="207"/>
      <c r="F296" s="4">
        <v>4.5</v>
      </c>
      <c r="G296" s="4">
        <v>4.5</v>
      </c>
      <c r="H296" s="14" t="s">
        <v>311</v>
      </c>
      <c r="I296" s="14" t="s">
        <v>190</v>
      </c>
      <c r="J296" s="14"/>
      <c r="K296" s="14"/>
      <c r="L296" s="14" t="s">
        <v>169</v>
      </c>
      <c r="M296" s="14"/>
      <c r="N296" s="14" t="s">
        <v>16</v>
      </c>
      <c r="O296" s="25"/>
      <c r="P296" s="40">
        <v>0.22</v>
      </c>
      <c r="Q296" s="40">
        <v>1</v>
      </c>
      <c r="R296" s="40">
        <f t="shared" si="53"/>
        <v>0.99</v>
      </c>
      <c r="S296" s="43">
        <v>0.33</v>
      </c>
      <c r="T296" s="42">
        <v>1</v>
      </c>
      <c r="U296" s="42">
        <f t="shared" si="54"/>
        <v>1.4850000000000001</v>
      </c>
      <c r="V296" s="56">
        <v>13.75</v>
      </c>
      <c r="W296" s="55">
        <f t="shared" si="55"/>
        <v>61.875</v>
      </c>
    </row>
    <row r="297" spans="1:23" s="34" customFormat="1" ht="18" customHeight="1" x14ac:dyDescent="0.2">
      <c r="A297" s="12">
        <v>296</v>
      </c>
      <c r="B297" s="8" t="s">
        <v>21</v>
      </c>
      <c r="C297" s="20">
        <v>3</v>
      </c>
      <c r="D297" s="21"/>
      <c r="E297" s="207"/>
      <c r="F297" s="4">
        <v>3.2</v>
      </c>
      <c r="G297" s="4">
        <v>3.2</v>
      </c>
      <c r="H297" s="14" t="s">
        <v>311</v>
      </c>
      <c r="I297" s="14" t="s">
        <v>190</v>
      </c>
      <c r="J297" s="14"/>
      <c r="K297" s="14"/>
      <c r="L297" s="14" t="s">
        <v>169</v>
      </c>
      <c r="M297" s="14"/>
      <c r="N297" s="14" t="s">
        <v>16</v>
      </c>
      <c r="O297" s="25"/>
      <c r="P297" s="40">
        <v>0.17</v>
      </c>
      <c r="Q297" s="40">
        <v>1</v>
      </c>
      <c r="R297" s="40">
        <f t="shared" si="53"/>
        <v>0.54400000000000004</v>
      </c>
      <c r="S297" s="43">
        <v>0.25</v>
      </c>
      <c r="T297" s="42">
        <v>1</v>
      </c>
      <c r="U297" s="42">
        <f t="shared" si="54"/>
        <v>0.8</v>
      </c>
      <c r="V297" s="56">
        <v>10.75</v>
      </c>
      <c r="W297" s="55">
        <f t="shared" si="55"/>
        <v>34.4</v>
      </c>
    </row>
    <row r="298" spans="1:23" s="34" customFormat="1" ht="18" customHeight="1" x14ac:dyDescent="0.2">
      <c r="A298" s="12">
        <v>297</v>
      </c>
      <c r="B298" s="8" t="s">
        <v>219</v>
      </c>
      <c r="C298" s="20">
        <v>4</v>
      </c>
      <c r="D298" s="21"/>
      <c r="E298" s="207"/>
      <c r="F298" s="4">
        <v>11</v>
      </c>
      <c r="G298" s="4"/>
      <c r="H298" s="14" t="s">
        <v>311</v>
      </c>
      <c r="I298" s="14" t="s">
        <v>190</v>
      </c>
      <c r="J298" s="14"/>
      <c r="K298" s="14"/>
      <c r="L298" s="14" t="s">
        <v>169</v>
      </c>
      <c r="M298" s="14"/>
      <c r="N298" s="14" t="s">
        <v>221</v>
      </c>
      <c r="O298" s="25"/>
      <c r="P298" s="40">
        <v>1.94</v>
      </c>
      <c r="Q298" s="40">
        <v>1</v>
      </c>
      <c r="R298" s="40">
        <f t="shared" si="53"/>
        <v>21.34</v>
      </c>
      <c r="S298" s="43"/>
      <c r="T298" s="42">
        <v>1</v>
      </c>
      <c r="U298" s="42">
        <f t="shared" si="54"/>
        <v>0</v>
      </c>
      <c r="V298" s="56"/>
      <c r="W298" s="55">
        <f t="shared" si="55"/>
        <v>0</v>
      </c>
    </row>
    <row r="299" spans="1:23" s="34" customFormat="1" ht="18" customHeight="1" x14ac:dyDescent="0.2">
      <c r="A299" s="12">
        <v>298</v>
      </c>
      <c r="B299" s="8" t="s">
        <v>219</v>
      </c>
      <c r="C299" s="20">
        <v>3</v>
      </c>
      <c r="D299" s="21"/>
      <c r="E299" s="207"/>
      <c r="F299" s="4">
        <v>7</v>
      </c>
      <c r="G299" s="4"/>
      <c r="H299" s="14" t="s">
        <v>311</v>
      </c>
      <c r="I299" s="14" t="s">
        <v>190</v>
      </c>
      <c r="J299" s="14"/>
      <c r="K299" s="14"/>
      <c r="L299" s="14" t="s">
        <v>169</v>
      </c>
      <c r="M299" s="14"/>
      <c r="N299" s="14" t="s">
        <v>221</v>
      </c>
      <c r="O299" s="25"/>
      <c r="P299" s="40">
        <v>1.57</v>
      </c>
      <c r="Q299" s="40">
        <v>1</v>
      </c>
      <c r="R299" s="40">
        <f t="shared" si="53"/>
        <v>10.99</v>
      </c>
      <c r="S299" s="43"/>
      <c r="T299" s="42">
        <v>1</v>
      </c>
      <c r="U299" s="42">
        <f t="shared" si="54"/>
        <v>0</v>
      </c>
      <c r="V299" s="56"/>
      <c r="W299" s="55">
        <f t="shared" si="55"/>
        <v>0</v>
      </c>
    </row>
    <row r="300" spans="1:23" s="34" customFormat="1" ht="18" customHeight="1" x14ac:dyDescent="0.2">
      <c r="A300" s="12">
        <v>299</v>
      </c>
      <c r="B300" s="8" t="s">
        <v>219</v>
      </c>
      <c r="C300" s="20">
        <v>1</v>
      </c>
      <c r="D300" s="21"/>
      <c r="E300" s="207"/>
      <c r="F300" s="4">
        <v>4</v>
      </c>
      <c r="G300" s="4"/>
      <c r="H300" s="14" t="s">
        <v>311</v>
      </c>
      <c r="I300" s="14" t="s">
        <v>190</v>
      </c>
      <c r="J300" s="14"/>
      <c r="K300" s="14"/>
      <c r="L300" s="14" t="s">
        <v>169</v>
      </c>
      <c r="M300" s="14"/>
      <c r="N300" s="14" t="s">
        <v>221</v>
      </c>
      <c r="O300" s="25"/>
      <c r="P300" s="40">
        <v>0.6</v>
      </c>
      <c r="Q300" s="40">
        <v>1</v>
      </c>
      <c r="R300" s="40">
        <f t="shared" si="53"/>
        <v>2.4</v>
      </c>
      <c r="S300" s="43"/>
      <c r="T300" s="42">
        <v>1</v>
      </c>
      <c r="U300" s="42">
        <f t="shared" si="54"/>
        <v>0</v>
      </c>
      <c r="V300" s="56"/>
      <c r="W300" s="55">
        <f t="shared" si="55"/>
        <v>0</v>
      </c>
    </row>
    <row r="301" spans="1:23" s="34" customFormat="1" ht="18" customHeight="1" x14ac:dyDescent="0.2">
      <c r="A301" s="12">
        <v>300</v>
      </c>
      <c r="B301" s="8" t="s">
        <v>219</v>
      </c>
      <c r="C301" s="20">
        <v>1.5</v>
      </c>
      <c r="D301" s="21"/>
      <c r="E301" s="207"/>
      <c r="F301" s="4">
        <v>2</v>
      </c>
      <c r="G301" s="4"/>
      <c r="H301" s="14" t="s">
        <v>311</v>
      </c>
      <c r="I301" s="14" t="s">
        <v>190</v>
      </c>
      <c r="J301" s="14"/>
      <c r="K301" s="14"/>
      <c r="L301" s="14" t="s">
        <v>169</v>
      </c>
      <c r="M301" s="14"/>
      <c r="N301" s="14" t="s">
        <v>221</v>
      </c>
      <c r="O301" s="25"/>
      <c r="P301" s="40">
        <v>0.9</v>
      </c>
      <c r="Q301" s="40">
        <v>1</v>
      </c>
      <c r="R301" s="40">
        <f t="shared" si="53"/>
        <v>1.8</v>
      </c>
      <c r="S301" s="43"/>
      <c r="T301" s="42">
        <v>1</v>
      </c>
      <c r="U301" s="42">
        <f t="shared" si="54"/>
        <v>0</v>
      </c>
      <c r="V301" s="56"/>
      <c r="W301" s="55">
        <f t="shared" si="55"/>
        <v>0</v>
      </c>
    </row>
    <row r="302" spans="1:23" s="34" customFormat="1" ht="18" customHeight="1" x14ac:dyDescent="0.2">
      <c r="A302" s="12">
        <v>301</v>
      </c>
      <c r="B302" s="8" t="s">
        <v>24</v>
      </c>
      <c r="C302" s="20">
        <v>4</v>
      </c>
      <c r="D302" s="21"/>
      <c r="E302" s="207">
        <v>150</v>
      </c>
      <c r="F302" s="4">
        <v>5</v>
      </c>
      <c r="G302" s="4"/>
      <c r="H302" s="14" t="s">
        <v>311</v>
      </c>
      <c r="I302" s="14" t="s">
        <v>190</v>
      </c>
      <c r="J302" s="14"/>
      <c r="K302" s="14"/>
      <c r="L302" s="14" t="s">
        <v>169</v>
      </c>
      <c r="M302" s="14"/>
      <c r="N302" s="14" t="s">
        <v>168</v>
      </c>
      <c r="O302" s="25"/>
      <c r="P302" s="40"/>
      <c r="Q302" s="40">
        <v>1</v>
      </c>
      <c r="R302" s="40">
        <f t="shared" si="53"/>
        <v>0</v>
      </c>
      <c r="S302" s="43">
        <v>0.78</v>
      </c>
      <c r="T302" s="42">
        <v>1</v>
      </c>
      <c r="U302" s="42">
        <f t="shared" si="54"/>
        <v>3.9000000000000004</v>
      </c>
      <c r="V302" s="56"/>
      <c r="W302" s="55">
        <f t="shared" si="55"/>
        <v>0</v>
      </c>
    </row>
    <row r="303" spans="1:23" s="34" customFormat="1" ht="18" customHeight="1" x14ac:dyDescent="0.2">
      <c r="A303" s="12">
        <v>302</v>
      </c>
      <c r="B303" s="8" t="s">
        <v>24</v>
      </c>
      <c r="C303" s="20">
        <v>3</v>
      </c>
      <c r="D303" s="21"/>
      <c r="E303" s="207">
        <v>150</v>
      </c>
      <c r="F303" s="4">
        <v>2</v>
      </c>
      <c r="G303" s="4"/>
      <c r="H303" s="14" t="s">
        <v>311</v>
      </c>
      <c r="I303" s="14" t="s">
        <v>190</v>
      </c>
      <c r="J303" s="14"/>
      <c r="K303" s="14"/>
      <c r="L303" s="14" t="s">
        <v>169</v>
      </c>
      <c r="M303" s="14"/>
      <c r="N303" s="14" t="s">
        <v>168</v>
      </c>
      <c r="O303" s="25"/>
      <c r="P303" s="40"/>
      <c r="Q303" s="40">
        <v>1</v>
      </c>
      <c r="R303" s="40">
        <f t="shared" si="53"/>
        <v>0</v>
      </c>
      <c r="S303" s="43">
        <v>0.38</v>
      </c>
      <c r="T303" s="42">
        <v>1</v>
      </c>
      <c r="U303" s="42">
        <f t="shared" si="54"/>
        <v>0.76</v>
      </c>
      <c r="V303" s="56"/>
      <c r="W303" s="55">
        <f t="shared" si="55"/>
        <v>0</v>
      </c>
    </row>
    <row r="304" spans="1:23" s="34" customFormat="1" ht="18" customHeight="1" x14ac:dyDescent="0.2">
      <c r="A304" s="12">
        <v>303</v>
      </c>
      <c r="B304" s="8" t="s">
        <v>24</v>
      </c>
      <c r="C304" s="20">
        <v>1.5</v>
      </c>
      <c r="D304" s="21"/>
      <c r="E304" s="207">
        <v>150</v>
      </c>
      <c r="F304" s="4">
        <v>2</v>
      </c>
      <c r="G304" s="4"/>
      <c r="H304" s="14" t="s">
        <v>311</v>
      </c>
      <c r="I304" s="14" t="s">
        <v>190</v>
      </c>
      <c r="J304" s="14"/>
      <c r="K304" s="14"/>
      <c r="L304" s="14" t="s">
        <v>169</v>
      </c>
      <c r="M304" s="14"/>
      <c r="N304" s="14" t="s">
        <v>168</v>
      </c>
      <c r="O304" s="25"/>
      <c r="P304" s="40"/>
      <c r="Q304" s="40">
        <v>1</v>
      </c>
      <c r="R304" s="40">
        <f t="shared" si="53"/>
        <v>0</v>
      </c>
      <c r="S304" s="43">
        <v>0.39</v>
      </c>
      <c r="T304" s="42">
        <v>1</v>
      </c>
      <c r="U304" s="42">
        <f t="shared" si="54"/>
        <v>0.78</v>
      </c>
      <c r="V304" s="56"/>
      <c r="W304" s="55">
        <f t="shared" si="55"/>
        <v>0</v>
      </c>
    </row>
    <row r="305" spans="1:23" s="34" customFormat="1" ht="18" customHeight="1" x14ac:dyDescent="0.2">
      <c r="A305" s="12">
        <v>304</v>
      </c>
      <c r="B305" s="8" t="s">
        <v>23</v>
      </c>
      <c r="C305" s="20">
        <v>4</v>
      </c>
      <c r="D305" s="21"/>
      <c r="E305" s="207"/>
      <c r="F305" s="4">
        <v>2</v>
      </c>
      <c r="G305" s="4">
        <v>2</v>
      </c>
      <c r="H305" s="14" t="s">
        <v>311</v>
      </c>
      <c r="I305" s="14" t="s">
        <v>190</v>
      </c>
      <c r="J305" s="14"/>
      <c r="K305" s="14"/>
      <c r="L305" s="14" t="s">
        <v>169</v>
      </c>
      <c r="M305" s="14"/>
      <c r="N305" s="14" t="s">
        <v>16</v>
      </c>
      <c r="O305" s="25"/>
      <c r="P305" s="40">
        <v>3.5</v>
      </c>
      <c r="Q305" s="40">
        <v>1</v>
      </c>
      <c r="R305" s="40">
        <f t="shared" si="53"/>
        <v>7</v>
      </c>
      <c r="S305" s="43">
        <v>3.5</v>
      </c>
      <c r="T305" s="42">
        <v>1</v>
      </c>
      <c r="U305" s="42">
        <f t="shared" si="54"/>
        <v>7</v>
      </c>
      <c r="V305" s="56">
        <v>80</v>
      </c>
      <c r="W305" s="55">
        <f t="shared" si="55"/>
        <v>160</v>
      </c>
    </row>
    <row r="306" spans="1:23" s="34" customFormat="1" ht="18" customHeight="1" x14ac:dyDescent="0.2">
      <c r="A306" s="12">
        <v>305</v>
      </c>
      <c r="B306" s="8" t="s">
        <v>23</v>
      </c>
      <c r="C306" s="20">
        <v>3</v>
      </c>
      <c r="D306" s="21"/>
      <c r="E306" s="207"/>
      <c r="F306" s="4">
        <v>2</v>
      </c>
      <c r="G306" s="4">
        <v>2</v>
      </c>
      <c r="H306" s="14" t="s">
        <v>311</v>
      </c>
      <c r="I306" s="14" t="s">
        <v>190</v>
      </c>
      <c r="J306" s="14"/>
      <c r="K306" s="14"/>
      <c r="L306" s="14" t="s">
        <v>169</v>
      </c>
      <c r="M306" s="14"/>
      <c r="N306" s="14" t="s">
        <v>16</v>
      </c>
      <c r="O306" s="25"/>
      <c r="P306" s="40">
        <v>3</v>
      </c>
      <c r="Q306" s="40">
        <v>1</v>
      </c>
      <c r="R306" s="40">
        <f t="shared" si="53"/>
        <v>6</v>
      </c>
      <c r="S306" s="43">
        <v>3</v>
      </c>
      <c r="T306" s="42">
        <v>1</v>
      </c>
      <c r="U306" s="42">
        <f t="shared" si="54"/>
        <v>6</v>
      </c>
      <c r="V306" s="56">
        <v>60</v>
      </c>
      <c r="W306" s="55">
        <f t="shared" si="55"/>
        <v>120</v>
      </c>
    </row>
    <row r="307" spans="1:23" s="34" customFormat="1" ht="18" customHeight="1" x14ac:dyDescent="0.2">
      <c r="A307" s="12">
        <v>306</v>
      </c>
      <c r="B307" s="8" t="s">
        <v>220</v>
      </c>
      <c r="C307" s="20">
        <v>4</v>
      </c>
      <c r="D307" s="21"/>
      <c r="E307" s="207"/>
      <c r="F307" s="4">
        <v>2</v>
      </c>
      <c r="G307" s="4"/>
      <c r="H307" s="14" t="s">
        <v>311</v>
      </c>
      <c r="I307" s="14" t="s">
        <v>190</v>
      </c>
      <c r="J307" s="14"/>
      <c r="K307" s="14"/>
      <c r="L307" s="14" t="s">
        <v>169</v>
      </c>
      <c r="M307" s="14"/>
      <c r="N307" s="14" t="s">
        <v>168</v>
      </c>
      <c r="O307" s="25"/>
      <c r="P307" s="40"/>
      <c r="Q307" s="40">
        <v>1</v>
      </c>
      <c r="R307" s="40">
        <f t="shared" si="53"/>
        <v>0</v>
      </c>
      <c r="S307" s="43">
        <v>2.91</v>
      </c>
      <c r="T307" s="42">
        <v>1</v>
      </c>
      <c r="U307" s="42">
        <f t="shared" si="54"/>
        <v>5.82</v>
      </c>
      <c r="V307" s="56"/>
      <c r="W307" s="55">
        <f t="shared" si="55"/>
        <v>0</v>
      </c>
    </row>
    <row r="308" spans="1:23" s="34" customFormat="1" ht="18" customHeight="1" x14ac:dyDescent="0.2">
      <c r="A308" s="12">
        <v>307</v>
      </c>
      <c r="B308" s="8" t="s">
        <v>21</v>
      </c>
      <c r="C308" s="20">
        <v>4</v>
      </c>
      <c r="D308" s="21"/>
      <c r="E308" s="207"/>
      <c r="F308" s="4">
        <v>4.5</v>
      </c>
      <c r="G308" s="4">
        <v>4.5</v>
      </c>
      <c r="H308" s="14" t="s">
        <v>312</v>
      </c>
      <c r="I308" s="14" t="s">
        <v>190</v>
      </c>
      <c r="J308" s="14"/>
      <c r="K308" s="14"/>
      <c r="L308" s="14" t="s">
        <v>169</v>
      </c>
      <c r="M308" s="14"/>
      <c r="N308" s="14" t="s">
        <v>16</v>
      </c>
      <c r="O308" s="25"/>
      <c r="P308" s="40">
        <v>0.22</v>
      </c>
      <c r="Q308" s="40">
        <v>1</v>
      </c>
      <c r="R308" s="40">
        <f t="shared" si="53"/>
        <v>0.99</v>
      </c>
      <c r="S308" s="43">
        <v>0.33</v>
      </c>
      <c r="T308" s="42">
        <v>1</v>
      </c>
      <c r="U308" s="42">
        <f t="shared" si="54"/>
        <v>1.4850000000000001</v>
      </c>
      <c r="V308" s="56">
        <v>13.75</v>
      </c>
      <c r="W308" s="55">
        <f t="shared" si="55"/>
        <v>61.875</v>
      </c>
    </row>
    <row r="309" spans="1:23" s="34" customFormat="1" ht="18" customHeight="1" x14ac:dyDescent="0.2">
      <c r="A309" s="12">
        <v>308</v>
      </c>
      <c r="B309" s="8" t="s">
        <v>21</v>
      </c>
      <c r="C309" s="20">
        <v>3</v>
      </c>
      <c r="D309" s="21"/>
      <c r="E309" s="207"/>
      <c r="F309" s="4">
        <v>3.2</v>
      </c>
      <c r="G309" s="4">
        <v>3.2</v>
      </c>
      <c r="H309" s="14" t="s">
        <v>312</v>
      </c>
      <c r="I309" s="14" t="s">
        <v>190</v>
      </c>
      <c r="J309" s="14"/>
      <c r="K309" s="14"/>
      <c r="L309" s="14" t="s">
        <v>169</v>
      </c>
      <c r="M309" s="14"/>
      <c r="N309" s="14" t="s">
        <v>16</v>
      </c>
      <c r="O309" s="25"/>
      <c r="P309" s="40">
        <v>0.17</v>
      </c>
      <c r="Q309" s="40">
        <v>1</v>
      </c>
      <c r="R309" s="40">
        <f t="shared" si="53"/>
        <v>0.54400000000000004</v>
      </c>
      <c r="S309" s="43">
        <v>0.25</v>
      </c>
      <c r="T309" s="42">
        <v>1</v>
      </c>
      <c r="U309" s="42">
        <f t="shared" si="54"/>
        <v>0.8</v>
      </c>
      <c r="V309" s="56">
        <v>10.75</v>
      </c>
      <c r="W309" s="55">
        <f t="shared" si="55"/>
        <v>34.4</v>
      </c>
    </row>
    <row r="310" spans="1:23" s="34" customFormat="1" ht="18" customHeight="1" x14ac:dyDescent="0.2">
      <c r="A310" s="12">
        <v>309</v>
      </c>
      <c r="B310" s="8" t="s">
        <v>219</v>
      </c>
      <c r="C310" s="20">
        <v>4</v>
      </c>
      <c r="D310" s="21"/>
      <c r="E310" s="207"/>
      <c r="F310" s="4">
        <v>11</v>
      </c>
      <c r="G310" s="4"/>
      <c r="H310" s="14" t="s">
        <v>312</v>
      </c>
      <c r="I310" s="14" t="s">
        <v>190</v>
      </c>
      <c r="J310" s="14"/>
      <c r="K310" s="14"/>
      <c r="L310" s="14" t="s">
        <v>169</v>
      </c>
      <c r="M310" s="14"/>
      <c r="N310" s="14" t="s">
        <v>221</v>
      </c>
      <c r="O310" s="25"/>
      <c r="P310" s="40">
        <v>1.94</v>
      </c>
      <c r="Q310" s="40">
        <v>1</v>
      </c>
      <c r="R310" s="40">
        <f t="shared" si="53"/>
        <v>21.34</v>
      </c>
      <c r="S310" s="43"/>
      <c r="T310" s="42">
        <v>1</v>
      </c>
      <c r="U310" s="42">
        <f t="shared" si="54"/>
        <v>0</v>
      </c>
      <c r="V310" s="56"/>
      <c r="W310" s="55">
        <f t="shared" si="55"/>
        <v>0</v>
      </c>
    </row>
    <row r="311" spans="1:23" s="34" customFormat="1" ht="18" customHeight="1" x14ac:dyDescent="0.2">
      <c r="A311" s="12">
        <v>310</v>
      </c>
      <c r="B311" s="8" t="s">
        <v>219</v>
      </c>
      <c r="C311" s="20">
        <v>3</v>
      </c>
      <c r="D311" s="21"/>
      <c r="E311" s="207"/>
      <c r="F311" s="4">
        <v>7</v>
      </c>
      <c r="G311" s="4"/>
      <c r="H311" s="14" t="s">
        <v>312</v>
      </c>
      <c r="I311" s="14" t="s">
        <v>190</v>
      </c>
      <c r="J311" s="14"/>
      <c r="K311" s="14"/>
      <c r="L311" s="14" t="s">
        <v>169</v>
      </c>
      <c r="M311" s="14"/>
      <c r="N311" s="14" t="s">
        <v>221</v>
      </c>
      <c r="O311" s="25"/>
      <c r="P311" s="40">
        <v>1.57</v>
      </c>
      <c r="Q311" s="40">
        <v>1</v>
      </c>
      <c r="R311" s="40">
        <f t="shared" si="53"/>
        <v>10.99</v>
      </c>
      <c r="S311" s="43"/>
      <c r="T311" s="42">
        <v>1</v>
      </c>
      <c r="U311" s="42">
        <f t="shared" si="54"/>
        <v>0</v>
      </c>
      <c r="V311" s="56"/>
      <c r="W311" s="55">
        <f t="shared" si="55"/>
        <v>0</v>
      </c>
    </row>
    <row r="312" spans="1:23" s="34" customFormat="1" ht="18" customHeight="1" x14ac:dyDescent="0.2">
      <c r="A312" s="12">
        <v>311</v>
      </c>
      <c r="B312" s="8" t="s">
        <v>219</v>
      </c>
      <c r="C312" s="20">
        <v>1</v>
      </c>
      <c r="D312" s="21"/>
      <c r="E312" s="207"/>
      <c r="F312" s="4">
        <v>4</v>
      </c>
      <c r="G312" s="4"/>
      <c r="H312" s="14" t="s">
        <v>312</v>
      </c>
      <c r="I312" s="14" t="s">
        <v>190</v>
      </c>
      <c r="J312" s="14"/>
      <c r="K312" s="14"/>
      <c r="L312" s="14" t="s">
        <v>169</v>
      </c>
      <c r="M312" s="14"/>
      <c r="N312" s="14" t="s">
        <v>221</v>
      </c>
      <c r="O312" s="25"/>
      <c r="P312" s="40">
        <v>0.6</v>
      </c>
      <c r="Q312" s="40">
        <v>1</v>
      </c>
      <c r="R312" s="40">
        <f t="shared" si="53"/>
        <v>2.4</v>
      </c>
      <c r="S312" s="43"/>
      <c r="T312" s="42">
        <v>1</v>
      </c>
      <c r="U312" s="42">
        <f t="shared" si="54"/>
        <v>0</v>
      </c>
      <c r="V312" s="56"/>
      <c r="W312" s="55">
        <f t="shared" si="55"/>
        <v>0</v>
      </c>
    </row>
    <row r="313" spans="1:23" s="34" customFormat="1" ht="18" customHeight="1" x14ac:dyDescent="0.2">
      <c r="A313" s="12">
        <v>312</v>
      </c>
      <c r="B313" s="8" t="s">
        <v>219</v>
      </c>
      <c r="C313" s="20">
        <v>1.5</v>
      </c>
      <c r="D313" s="21"/>
      <c r="E313" s="207"/>
      <c r="F313" s="4">
        <v>2</v>
      </c>
      <c r="G313" s="4"/>
      <c r="H313" s="14" t="s">
        <v>312</v>
      </c>
      <c r="I313" s="14" t="s">
        <v>190</v>
      </c>
      <c r="J313" s="14"/>
      <c r="K313" s="14"/>
      <c r="L313" s="14" t="s">
        <v>169</v>
      </c>
      <c r="M313" s="14"/>
      <c r="N313" s="14" t="s">
        <v>221</v>
      </c>
      <c r="O313" s="25"/>
      <c r="P313" s="40">
        <v>0.9</v>
      </c>
      <c r="Q313" s="40">
        <v>1</v>
      </c>
      <c r="R313" s="40">
        <f t="shared" si="53"/>
        <v>1.8</v>
      </c>
      <c r="S313" s="43"/>
      <c r="T313" s="42">
        <v>1</v>
      </c>
      <c r="U313" s="42">
        <f t="shared" si="54"/>
        <v>0</v>
      </c>
      <c r="V313" s="56"/>
      <c r="W313" s="55">
        <f t="shared" si="55"/>
        <v>0</v>
      </c>
    </row>
    <row r="314" spans="1:23" s="34" customFormat="1" ht="18" customHeight="1" x14ac:dyDescent="0.2">
      <c r="A314" s="12">
        <v>313</v>
      </c>
      <c r="B314" s="8" t="s">
        <v>24</v>
      </c>
      <c r="C314" s="20">
        <v>4</v>
      </c>
      <c r="D314" s="21"/>
      <c r="E314" s="207">
        <v>150</v>
      </c>
      <c r="F314" s="4">
        <v>5</v>
      </c>
      <c r="G314" s="4"/>
      <c r="H314" s="14" t="s">
        <v>312</v>
      </c>
      <c r="I314" s="14" t="s">
        <v>190</v>
      </c>
      <c r="J314" s="14"/>
      <c r="K314" s="14"/>
      <c r="L314" s="14" t="s">
        <v>169</v>
      </c>
      <c r="M314" s="14"/>
      <c r="N314" s="14" t="s">
        <v>168</v>
      </c>
      <c r="O314" s="25"/>
      <c r="P314" s="40"/>
      <c r="Q314" s="40">
        <v>1</v>
      </c>
      <c r="R314" s="40">
        <f t="shared" si="53"/>
        <v>0</v>
      </c>
      <c r="S314" s="43">
        <v>0.78</v>
      </c>
      <c r="T314" s="42">
        <v>1</v>
      </c>
      <c r="U314" s="42">
        <f t="shared" si="54"/>
        <v>3.9000000000000004</v>
      </c>
      <c r="V314" s="56"/>
      <c r="W314" s="55">
        <f t="shared" si="55"/>
        <v>0</v>
      </c>
    </row>
    <row r="315" spans="1:23" s="34" customFormat="1" ht="18" customHeight="1" x14ac:dyDescent="0.2">
      <c r="A315" s="12">
        <v>314</v>
      </c>
      <c r="B315" s="8" t="s">
        <v>24</v>
      </c>
      <c r="C315" s="20">
        <v>3</v>
      </c>
      <c r="D315" s="21"/>
      <c r="E315" s="207">
        <v>150</v>
      </c>
      <c r="F315" s="4">
        <v>2</v>
      </c>
      <c r="G315" s="4"/>
      <c r="H315" s="14" t="s">
        <v>312</v>
      </c>
      <c r="I315" s="14" t="s">
        <v>190</v>
      </c>
      <c r="J315" s="14"/>
      <c r="K315" s="14"/>
      <c r="L315" s="14" t="s">
        <v>169</v>
      </c>
      <c r="M315" s="14"/>
      <c r="N315" s="14" t="s">
        <v>168</v>
      </c>
      <c r="O315" s="25"/>
      <c r="P315" s="40"/>
      <c r="Q315" s="40">
        <v>1</v>
      </c>
      <c r="R315" s="40">
        <f t="shared" si="53"/>
        <v>0</v>
      </c>
      <c r="S315" s="43">
        <v>0.38</v>
      </c>
      <c r="T315" s="42">
        <v>1</v>
      </c>
      <c r="U315" s="42">
        <f t="shared" si="54"/>
        <v>0.76</v>
      </c>
      <c r="V315" s="56"/>
      <c r="W315" s="55">
        <f t="shared" si="55"/>
        <v>0</v>
      </c>
    </row>
    <row r="316" spans="1:23" s="34" customFormat="1" ht="18" customHeight="1" x14ac:dyDescent="0.2">
      <c r="A316" s="12">
        <v>315</v>
      </c>
      <c r="B316" s="8" t="s">
        <v>24</v>
      </c>
      <c r="C316" s="20">
        <v>1.5</v>
      </c>
      <c r="D316" s="21"/>
      <c r="E316" s="207">
        <v>150</v>
      </c>
      <c r="F316" s="4">
        <v>2</v>
      </c>
      <c r="G316" s="4"/>
      <c r="H316" s="14" t="s">
        <v>312</v>
      </c>
      <c r="I316" s="14" t="s">
        <v>190</v>
      </c>
      <c r="J316" s="14"/>
      <c r="K316" s="14"/>
      <c r="L316" s="14" t="s">
        <v>169</v>
      </c>
      <c r="M316" s="14"/>
      <c r="N316" s="14" t="s">
        <v>168</v>
      </c>
      <c r="O316" s="25"/>
      <c r="P316" s="40"/>
      <c r="Q316" s="40">
        <v>1</v>
      </c>
      <c r="R316" s="40">
        <f t="shared" si="53"/>
        <v>0</v>
      </c>
      <c r="S316" s="43">
        <v>0.39</v>
      </c>
      <c r="T316" s="42">
        <v>1</v>
      </c>
      <c r="U316" s="42">
        <f t="shared" si="54"/>
        <v>0.78</v>
      </c>
      <c r="V316" s="56"/>
      <c r="W316" s="55">
        <f t="shared" si="55"/>
        <v>0</v>
      </c>
    </row>
    <row r="317" spans="1:23" s="34" customFormat="1" ht="18" customHeight="1" x14ac:dyDescent="0.2">
      <c r="A317" s="12">
        <v>316</v>
      </c>
      <c r="B317" s="8" t="s">
        <v>23</v>
      </c>
      <c r="C317" s="20">
        <v>4</v>
      </c>
      <c r="D317" s="21"/>
      <c r="E317" s="207"/>
      <c r="F317" s="4">
        <v>2</v>
      </c>
      <c r="G317" s="4">
        <v>2</v>
      </c>
      <c r="H317" s="14" t="s">
        <v>312</v>
      </c>
      <c r="I317" s="14" t="s">
        <v>190</v>
      </c>
      <c r="J317" s="14"/>
      <c r="K317" s="14"/>
      <c r="L317" s="14" t="s">
        <v>169</v>
      </c>
      <c r="M317" s="14"/>
      <c r="N317" s="14" t="s">
        <v>16</v>
      </c>
      <c r="O317" s="25"/>
      <c r="P317" s="40">
        <v>3.5</v>
      </c>
      <c r="Q317" s="40">
        <v>1</v>
      </c>
      <c r="R317" s="40">
        <f t="shared" si="53"/>
        <v>7</v>
      </c>
      <c r="S317" s="43">
        <v>3.5</v>
      </c>
      <c r="T317" s="42">
        <v>1</v>
      </c>
      <c r="U317" s="42">
        <f t="shared" si="54"/>
        <v>7</v>
      </c>
      <c r="V317" s="56">
        <v>80</v>
      </c>
      <c r="W317" s="55">
        <f t="shared" si="55"/>
        <v>160</v>
      </c>
    </row>
    <row r="318" spans="1:23" s="34" customFormat="1" ht="18" customHeight="1" x14ac:dyDescent="0.2">
      <c r="A318" s="12">
        <v>317</v>
      </c>
      <c r="B318" s="8" t="s">
        <v>23</v>
      </c>
      <c r="C318" s="20">
        <v>3</v>
      </c>
      <c r="D318" s="21"/>
      <c r="E318" s="207"/>
      <c r="F318" s="4">
        <v>1</v>
      </c>
      <c r="G318" s="4">
        <v>1</v>
      </c>
      <c r="H318" s="14" t="s">
        <v>312</v>
      </c>
      <c r="I318" s="14" t="s">
        <v>190</v>
      </c>
      <c r="J318" s="14"/>
      <c r="K318" s="14"/>
      <c r="L318" s="14" t="s">
        <v>169</v>
      </c>
      <c r="M318" s="14"/>
      <c r="N318" s="14" t="s">
        <v>16</v>
      </c>
      <c r="O318" s="25"/>
      <c r="P318" s="40">
        <v>3</v>
      </c>
      <c r="Q318" s="40">
        <v>1</v>
      </c>
      <c r="R318" s="40">
        <f t="shared" si="53"/>
        <v>3</v>
      </c>
      <c r="S318" s="43">
        <v>3</v>
      </c>
      <c r="T318" s="42">
        <v>1</v>
      </c>
      <c r="U318" s="42">
        <f t="shared" si="54"/>
        <v>3</v>
      </c>
      <c r="V318" s="56">
        <v>60</v>
      </c>
      <c r="W318" s="55">
        <f t="shared" si="55"/>
        <v>60</v>
      </c>
    </row>
    <row r="319" spans="1:23" s="34" customFormat="1" ht="18" customHeight="1" x14ac:dyDescent="0.2">
      <c r="A319" s="12">
        <v>318</v>
      </c>
      <c r="B319" s="8" t="s">
        <v>220</v>
      </c>
      <c r="C319" s="20">
        <v>4</v>
      </c>
      <c r="D319" s="21"/>
      <c r="E319" s="207"/>
      <c r="F319" s="4">
        <v>2</v>
      </c>
      <c r="G319" s="4"/>
      <c r="H319" s="14" t="s">
        <v>312</v>
      </c>
      <c r="I319" s="14" t="s">
        <v>190</v>
      </c>
      <c r="J319" s="14"/>
      <c r="K319" s="14"/>
      <c r="L319" s="14" t="s">
        <v>169</v>
      </c>
      <c r="M319" s="14"/>
      <c r="N319" s="14" t="s">
        <v>168</v>
      </c>
      <c r="O319" s="25"/>
      <c r="P319" s="40"/>
      <c r="Q319" s="40">
        <v>1</v>
      </c>
      <c r="R319" s="40">
        <f t="shared" si="53"/>
        <v>0</v>
      </c>
      <c r="S319" s="43">
        <v>2.91</v>
      </c>
      <c r="T319" s="42">
        <v>1</v>
      </c>
      <c r="U319" s="42">
        <f t="shared" si="54"/>
        <v>5.82</v>
      </c>
      <c r="V319" s="56"/>
      <c r="W319" s="55">
        <f t="shared" si="55"/>
        <v>0</v>
      </c>
    </row>
    <row r="320" spans="1:23" s="34" customFormat="1" ht="18" customHeight="1" x14ac:dyDescent="0.2">
      <c r="A320" s="12">
        <v>319</v>
      </c>
      <c r="B320" s="8" t="s">
        <v>21</v>
      </c>
      <c r="C320" s="20">
        <v>6</v>
      </c>
      <c r="D320" s="21"/>
      <c r="E320" s="207"/>
      <c r="F320" s="4">
        <v>18.25</v>
      </c>
      <c r="G320" s="4">
        <v>18.25</v>
      </c>
      <c r="H320" s="14" t="s">
        <v>313</v>
      </c>
      <c r="I320" s="14" t="s">
        <v>190</v>
      </c>
      <c r="J320" s="14"/>
      <c r="K320" s="14"/>
      <c r="L320" s="14" t="s">
        <v>169</v>
      </c>
      <c r="M320" s="14"/>
      <c r="N320" s="14" t="s">
        <v>16</v>
      </c>
      <c r="O320" s="25"/>
      <c r="P320" s="40">
        <v>0.28999999999999998</v>
      </c>
      <c r="Q320" s="40">
        <v>1</v>
      </c>
      <c r="R320" s="40">
        <f t="shared" si="53"/>
        <v>5.2924999999999995</v>
      </c>
      <c r="S320" s="43">
        <v>0.44</v>
      </c>
      <c r="T320" s="42">
        <v>1</v>
      </c>
      <c r="U320" s="42">
        <f t="shared" si="54"/>
        <v>8.0299999999999994</v>
      </c>
      <c r="V320" s="56">
        <v>16.5</v>
      </c>
      <c r="W320" s="55">
        <f t="shared" si="55"/>
        <v>301.125</v>
      </c>
    </row>
    <row r="321" spans="1:23" s="34" customFormat="1" ht="18" customHeight="1" x14ac:dyDescent="0.2">
      <c r="A321" s="12">
        <v>320</v>
      </c>
      <c r="B321" s="8" t="s">
        <v>219</v>
      </c>
      <c r="C321" s="20">
        <v>6</v>
      </c>
      <c r="D321" s="21"/>
      <c r="E321" s="207"/>
      <c r="F321" s="4">
        <v>6</v>
      </c>
      <c r="G321" s="4"/>
      <c r="H321" s="14" t="s">
        <v>313</v>
      </c>
      <c r="I321" s="14" t="s">
        <v>190</v>
      </c>
      <c r="J321" s="14"/>
      <c r="K321" s="14"/>
      <c r="L321" s="14" t="s">
        <v>169</v>
      </c>
      <c r="M321" s="14"/>
      <c r="N321" s="14" t="s">
        <v>221</v>
      </c>
      <c r="O321" s="25"/>
      <c r="P321" s="40">
        <v>2.48</v>
      </c>
      <c r="Q321" s="40">
        <v>1</v>
      </c>
      <c r="R321" s="40">
        <f t="shared" si="53"/>
        <v>14.879999999999999</v>
      </c>
      <c r="S321" s="43"/>
      <c r="T321" s="42">
        <v>1</v>
      </c>
      <c r="U321" s="42">
        <f t="shared" si="54"/>
        <v>0</v>
      </c>
      <c r="V321" s="56"/>
      <c r="W321" s="55">
        <f t="shared" si="55"/>
        <v>0</v>
      </c>
    </row>
    <row r="322" spans="1:23" s="34" customFormat="1" ht="18" customHeight="1" x14ac:dyDescent="0.2">
      <c r="A322" s="12">
        <v>321</v>
      </c>
      <c r="B322" s="8" t="s">
        <v>220</v>
      </c>
      <c r="C322" s="20">
        <v>6</v>
      </c>
      <c r="D322" s="21"/>
      <c r="E322" s="207"/>
      <c r="F322" s="4">
        <v>2</v>
      </c>
      <c r="G322" s="4"/>
      <c r="H322" s="14" t="s">
        <v>313</v>
      </c>
      <c r="I322" s="14" t="s">
        <v>190</v>
      </c>
      <c r="J322" s="14"/>
      <c r="K322" s="14"/>
      <c r="L322" s="14" t="s">
        <v>169</v>
      </c>
      <c r="M322" s="14"/>
      <c r="N322" s="14" t="s">
        <v>168</v>
      </c>
      <c r="O322" s="25"/>
      <c r="P322" s="40"/>
      <c r="Q322" s="40">
        <v>1</v>
      </c>
      <c r="R322" s="40">
        <f t="shared" si="53"/>
        <v>0</v>
      </c>
      <c r="S322" s="43">
        <v>3.72</v>
      </c>
      <c r="T322" s="42">
        <v>1</v>
      </c>
      <c r="U322" s="42">
        <f t="shared" si="54"/>
        <v>7.44</v>
      </c>
      <c r="V322" s="56"/>
      <c r="W322" s="55">
        <f t="shared" si="55"/>
        <v>0</v>
      </c>
    </row>
    <row r="323" spans="1:23" s="34" customFormat="1" ht="18" customHeight="1" x14ac:dyDescent="0.2">
      <c r="A323" s="12">
        <v>322</v>
      </c>
      <c r="B323" s="8" t="s">
        <v>220</v>
      </c>
      <c r="C323" s="20">
        <v>10</v>
      </c>
      <c r="D323" s="21"/>
      <c r="E323" s="207"/>
      <c r="F323" s="4">
        <v>1</v>
      </c>
      <c r="G323" s="4"/>
      <c r="H323" s="14" t="s">
        <v>313</v>
      </c>
      <c r="I323" s="14" t="s">
        <v>190</v>
      </c>
      <c r="J323" s="14"/>
      <c r="K323" s="14"/>
      <c r="L323" s="14" t="s">
        <v>169</v>
      </c>
      <c r="M323" s="14"/>
      <c r="N323" s="14" t="s">
        <v>168</v>
      </c>
      <c r="O323" s="25"/>
      <c r="P323" s="40"/>
      <c r="Q323" s="40">
        <v>1</v>
      </c>
      <c r="R323" s="40">
        <f t="shared" si="53"/>
        <v>0</v>
      </c>
      <c r="S323" s="43">
        <v>5.94</v>
      </c>
      <c r="T323" s="42">
        <v>1</v>
      </c>
      <c r="U323" s="42">
        <f t="shared" si="54"/>
        <v>5.94</v>
      </c>
      <c r="V323" s="56"/>
      <c r="W323" s="55">
        <f t="shared" si="55"/>
        <v>0</v>
      </c>
    </row>
    <row r="324" spans="1:23" s="34" customFormat="1" ht="18" customHeight="1" x14ac:dyDescent="0.2">
      <c r="A324" s="12">
        <v>323</v>
      </c>
      <c r="B324" s="8" t="s">
        <v>24</v>
      </c>
      <c r="C324" s="20">
        <v>6</v>
      </c>
      <c r="D324" s="21"/>
      <c r="E324" s="207">
        <v>150</v>
      </c>
      <c r="F324" s="4">
        <v>2</v>
      </c>
      <c r="G324" s="4"/>
      <c r="H324" s="14" t="s">
        <v>313</v>
      </c>
      <c r="I324" s="14" t="s">
        <v>190</v>
      </c>
      <c r="J324" s="14"/>
      <c r="K324" s="14"/>
      <c r="L324" s="14" t="s">
        <v>169</v>
      </c>
      <c r="M324" s="14"/>
      <c r="N324" s="14" t="s">
        <v>168</v>
      </c>
      <c r="O324" s="25"/>
      <c r="P324" s="40"/>
      <c r="Q324" s="40">
        <v>1</v>
      </c>
      <c r="R324" s="40">
        <f t="shared" si="53"/>
        <v>0</v>
      </c>
      <c r="S324" s="43">
        <v>0.86</v>
      </c>
      <c r="T324" s="42">
        <v>1</v>
      </c>
      <c r="U324" s="42">
        <f t="shared" si="54"/>
        <v>1.72</v>
      </c>
      <c r="V324" s="56"/>
      <c r="W324" s="55">
        <f t="shared" si="55"/>
        <v>0</v>
      </c>
    </row>
    <row r="325" spans="1:23" s="34" customFormat="1" ht="18" customHeight="1" x14ac:dyDescent="0.2">
      <c r="A325" s="12">
        <v>324</v>
      </c>
      <c r="B325" s="8" t="s">
        <v>23</v>
      </c>
      <c r="C325" s="20">
        <v>6</v>
      </c>
      <c r="D325" s="21"/>
      <c r="E325" s="207"/>
      <c r="F325" s="4">
        <v>2</v>
      </c>
      <c r="G325" s="4">
        <v>2</v>
      </c>
      <c r="H325" s="14" t="s">
        <v>313</v>
      </c>
      <c r="I325" s="14" t="s">
        <v>190</v>
      </c>
      <c r="J325" s="14"/>
      <c r="K325" s="14"/>
      <c r="L325" s="14" t="s">
        <v>169</v>
      </c>
      <c r="M325" s="14"/>
      <c r="N325" s="14" t="s">
        <v>16</v>
      </c>
      <c r="O325" s="25"/>
      <c r="P325" s="40">
        <v>4.5</v>
      </c>
      <c r="Q325" s="40">
        <v>1</v>
      </c>
      <c r="R325" s="40">
        <f t="shared" si="53"/>
        <v>9</v>
      </c>
      <c r="S325" s="43">
        <v>4.5</v>
      </c>
      <c r="T325" s="42">
        <v>1</v>
      </c>
      <c r="U325" s="42">
        <f t="shared" si="54"/>
        <v>9</v>
      </c>
      <c r="V325" s="56">
        <v>120</v>
      </c>
      <c r="W325" s="55">
        <f t="shared" si="55"/>
        <v>240</v>
      </c>
    </row>
    <row r="326" spans="1:23" s="34" customFormat="1" ht="18" customHeight="1" x14ac:dyDescent="0.2">
      <c r="A326" s="12">
        <v>325</v>
      </c>
      <c r="B326" s="8" t="s">
        <v>21</v>
      </c>
      <c r="C326" s="20">
        <v>6</v>
      </c>
      <c r="D326" s="21"/>
      <c r="E326" s="207"/>
      <c r="F326" s="4">
        <v>35</v>
      </c>
      <c r="G326" s="4">
        <v>35</v>
      </c>
      <c r="H326" s="14" t="s">
        <v>314</v>
      </c>
      <c r="I326" s="14" t="s">
        <v>190</v>
      </c>
      <c r="J326" s="14"/>
      <c r="K326" s="14"/>
      <c r="L326" s="14" t="s">
        <v>169</v>
      </c>
      <c r="M326" s="14"/>
      <c r="N326" s="14" t="s">
        <v>16</v>
      </c>
      <c r="O326" s="25"/>
      <c r="P326" s="40">
        <v>0.28999999999999998</v>
      </c>
      <c r="Q326" s="40">
        <v>1</v>
      </c>
      <c r="R326" s="40">
        <f t="shared" si="53"/>
        <v>10.149999999999999</v>
      </c>
      <c r="S326" s="43">
        <v>0.44</v>
      </c>
      <c r="T326" s="42">
        <v>1</v>
      </c>
      <c r="U326" s="42">
        <f t="shared" si="54"/>
        <v>15.4</v>
      </c>
      <c r="V326" s="56">
        <v>16.5</v>
      </c>
      <c r="W326" s="55">
        <f t="shared" si="55"/>
        <v>577.5</v>
      </c>
    </row>
    <row r="327" spans="1:23" s="34" customFormat="1" ht="18" customHeight="1" x14ac:dyDescent="0.2">
      <c r="A327" s="12">
        <v>326</v>
      </c>
      <c r="B327" s="8" t="s">
        <v>219</v>
      </c>
      <c r="C327" s="20">
        <v>6</v>
      </c>
      <c r="D327" s="21"/>
      <c r="E327" s="207"/>
      <c r="F327" s="4">
        <v>6</v>
      </c>
      <c r="G327" s="4"/>
      <c r="H327" s="14" t="s">
        <v>314</v>
      </c>
      <c r="I327" s="14" t="s">
        <v>190</v>
      </c>
      <c r="J327" s="14"/>
      <c r="K327" s="14"/>
      <c r="L327" s="14" t="s">
        <v>169</v>
      </c>
      <c r="M327" s="14"/>
      <c r="N327" s="14" t="s">
        <v>221</v>
      </c>
      <c r="O327" s="25"/>
      <c r="P327" s="40">
        <v>2.48</v>
      </c>
      <c r="Q327" s="40">
        <v>1</v>
      </c>
      <c r="R327" s="40">
        <f t="shared" si="53"/>
        <v>14.879999999999999</v>
      </c>
      <c r="S327" s="43"/>
      <c r="T327" s="42">
        <v>1</v>
      </c>
      <c r="U327" s="42">
        <f t="shared" si="54"/>
        <v>0</v>
      </c>
      <c r="V327" s="56"/>
      <c r="W327" s="55">
        <f t="shared" si="55"/>
        <v>0</v>
      </c>
    </row>
    <row r="328" spans="1:23" s="34" customFormat="1" ht="18" customHeight="1" x14ac:dyDescent="0.2">
      <c r="A328" s="12">
        <v>327</v>
      </c>
      <c r="B328" s="8" t="s">
        <v>219</v>
      </c>
      <c r="C328" s="20">
        <v>1</v>
      </c>
      <c r="D328" s="21"/>
      <c r="E328" s="207"/>
      <c r="F328" s="4">
        <v>2</v>
      </c>
      <c r="G328" s="4"/>
      <c r="H328" s="14" t="s">
        <v>314</v>
      </c>
      <c r="I328" s="14" t="s">
        <v>190</v>
      </c>
      <c r="J328" s="14"/>
      <c r="K328" s="14"/>
      <c r="L328" s="14" t="s">
        <v>169</v>
      </c>
      <c r="M328" s="14"/>
      <c r="N328" s="14" t="s">
        <v>221</v>
      </c>
      <c r="O328" s="25"/>
      <c r="P328" s="40">
        <v>0.6</v>
      </c>
      <c r="Q328" s="40">
        <v>1</v>
      </c>
      <c r="R328" s="40">
        <f t="shared" si="53"/>
        <v>1.2</v>
      </c>
      <c r="S328" s="43"/>
      <c r="T328" s="42">
        <v>1</v>
      </c>
      <c r="U328" s="42">
        <f t="shared" si="54"/>
        <v>0</v>
      </c>
      <c r="V328" s="56"/>
      <c r="W328" s="55">
        <f t="shared" si="55"/>
        <v>0</v>
      </c>
    </row>
    <row r="329" spans="1:23" s="34" customFormat="1" ht="18" customHeight="1" x14ac:dyDescent="0.2">
      <c r="A329" s="12">
        <v>328</v>
      </c>
      <c r="B329" s="8" t="s">
        <v>220</v>
      </c>
      <c r="C329" s="20">
        <v>6</v>
      </c>
      <c r="D329" s="21"/>
      <c r="E329" s="207"/>
      <c r="F329" s="4">
        <v>1</v>
      </c>
      <c r="G329" s="4"/>
      <c r="H329" s="14" t="s">
        <v>314</v>
      </c>
      <c r="I329" s="14" t="s">
        <v>190</v>
      </c>
      <c r="J329" s="14"/>
      <c r="K329" s="14"/>
      <c r="L329" s="14" t="s">
        <v>169</v>
      </c>
      <c r="M329" s="14"/>
      <c r="N329" s="14" t="s">
        <v>168</v>
      </c>
      <c r="O329" s="25"/>
      <c r="P329" s="40"/>
      <c r="Q329" s="40">
        <v>1</v>
      </c>
      <c r="R329" s="40">
        <f t="shared" si="53"/>
        <v>0</v>
      </c>
      <c r="S329" s="43">
        <v>3.72</v>
      </c>
      <c r="T329" s="42">
        <v>1</v>
      </c>
      <c r="U329" s="42">
        <f t="shared" si="54"/>
        <v>3.72</v>
      </c>
      <c r="V329" s="56"/>
      <c r="W329" s="55">
        <f t="shared" si="55"/>
        <v>0</v>
      </c>
    </row>
    <row r="330" spans="1:23" s="34" customFormat="1" ht="18" customHeight="1" x14ac:dyDescent="0.2">
      <c r="A330" s="12">
        <v>329</v>
      </c>
      <c r="B330" s="8" t="s">
        <v>23</v>
      </c>
      <c r="C330" s="20">
        <v>6</v>
      </c>
      <c r="D330" s="21"/>
      <c r="E330" s="207"/>
      <c r="F330" s="4">
        <v>3</v>
      </c>
      <c r="G330" s="4">
        <v>3</v>
      </c>
      <c r="H330" s="14" t="s">
        <v>314</v>
      </c>
      <c r="I330" s="14" t="s">
        <v>190</v>
      </c>
      <c r="J330" s="14"/>
      <c r="K330" s="14"/>
      <c r="L330" s="14" t="s">
        <v>169</v>
      </c>
      <c r="M330" s="14"/>
      <c r="N330" s="14" t="s">
        <v>16</v>
      </c>
      <c r="O330" s="25"/>
      <c r="P330" s="40">
        <v>4.5</v>
      </c>
      <c r="Q330" s="40">
        <v>1</v>
      </c>
      <c r="R330" s="40">
        <f t="shared" si="53"/>
        <v>13.5</v>
      </c>
      <c r="S330" s="43">
        <v>4.5</v>
      </c>
      <c r="T330" s="42">
        <v>1</v>
      </c>
      <c r="U330" s="42">
        <f t="shared" si="54"/>
        <v>13.5</v>
      </c>
      <c r="V330" s="56">
        <v>120</v>
      </c>
      <c r="W330" s="55">
        <f t="shared" si="55"/>
        <v>360</v>
      </c>
    </row>
    <row r="331" spans="1:23" s="34" customFormat="1" ht="18" customHeight="1" x14ac:dyDescent="0.2">
      <c r="A331" s="12">
        <v>330</v>
      </c>
      <c r="B331" s="8" t="s">
        <v>21</v>
      </c>
      <c r="C331" s="20">
        <v>1</v>
      </c>
      <c r="D331" s="21"/>
      <c r="E331" s="207"/>
      <c r="F331" s="4">
        <v>0.25</v>
      </c>
      <c r="G331" s="4">
        <v>0.25</v>
      </c>
      <c r="H331" s="14" t="s">
        <v>314</v>
      </c>
      <c r="I331" s="14" t="s">
        <v>190</v>
      </c>
      <c r="J331" s="14"/>
      <c r="K331" s="14"/>
      <c r="L331" s="14" t="s">
        <v>169</v>
      </c>
      <c r="M331" s="14"/>
      <c r="N331" s="14" t="s">
        <v>16</v>
      </c>
      <c r="O331" s="25"/>
      <c r="P331" s="40">
        <v>7.0000000000000007E-2</v>
      </c>
      <c r="Q331" s="40">
        <v>1</v>
      </c>
      <c r="R331" s="40">
        <f t="shared" si="53"/>
        <v>1.7500000000000002E-2</v>
      </c>
      <c r="S331" s="43">
        <v>0.11</v>
      </c>
      <c r="T331" s="42">
        <v>1</v>
      </c>
      <c r="U331" s="42">
        <f t="shared" si="54"/>
        <v>2.75E-2</v>
      </c>
      <c r="V331" s="56">
        <v>6.5</v>
      </c>
      <c r="W331" s="55">
        <f t="shared" si="55"/>
        <v>1.625</v>
      </c>
    </row>
    <row r="332" spans="1:23" s="34" customFormat="1" ht="18" customHeight="1" x14ac:dyDescent="0.2">
      <c r="A332" s="12">
        <v>331</v>
      </c>
      <c r="B332" s="8" t="s">
        <v>21</v>
      </c>
      <c r="C332" s="20">
        <v>6</v>
      </c>
      <c r="D332" s="21"/>
      <c r="E332" s="207"/>
      <c r="F332" s="4">
        <v>7.6</v>
      </c>
      <c r="G332" s="4">
        <v>7.6</v>
      </c>
      <c r="H332" s="14" t="s">
        <v>315</v>
      </c>
      <c r="I332" s="14" t="s">
        <v>190</v>
      </c>
      <c r="J332" s="14"/>
      <c r="K332" s="14"/>
      <c r="L332" s="14" t="s">
        <v>169</v>
      </c>
      <c r="M332" s="14"/>
      <c r="N332" s="14" t="s">
        <v>16</v>
      </c>
      <c r="O332" s="25"/>
      <c r="P332" s="40">
        <v>0.28999999999999998</v>
      </c>
      <c r="Q332" s="40">
        <v>1</v>
      </c>
      <c r="R332" s="40">
        <f t="shared" si="53"/>
        <v>2.2039999999999997</v>
      </c>
      <c r="S332" s="43">
        <v>0.44</v>
      </c>
      <c r="T332" s="42">
        <v>1</v>
      </c>
      <c r="U332" s="42">
        <f t="shared" si="54"/>
        <v>3.3439999999999999</v>
      </c>
      <c r="V332" s="56">
        <v>16.5</v>
      </c>
      <c r="W332" s="55">
        <f t="shared" si="55"/>
        <v>125.39999999999999</v>
      </c>
    </row>
    <row r="333" spans="1:23" s="34" customFormat="1" ht="18" customHeight="1" x14ac:dyDescent="0.2">
      <c r="A333" s="12">
        <v>332</v>
      </c>
      <c r="B333" s="8" t="s">
        <v>219</v>
      </c>
      <c r="C333" s="20">
        <v>6</v>
      </c>
      <c r="D333" s="21"/>
      <c r="E333" s="207"/>
      <c r="F333" s="4">
        <v>14</v>
      </c>
      <c r="G333" s="4"/>
      <c r="H333" s="14" t="s">
        <v>315</v>
      </c>
      <c r="I333" s="14" t="s">
        <v>190</v>
      </c>
      <c r="J333" s="14"/>
      <c r="K333" s="14"/>
      <c r="L333" s="14" t="s">
        <v>169</v>
      </c>
      <c r="M333" s="14"/>
      <c r="N333" s="14" t="s">
        <v>221</v>
      </c>
      <c r="O333" s="25"/>
      <c r="P333" s="40">
        <v>2.48</v>
      </c>
      <c r="Q333" s="40">
        <v>1</v>
      </c>
      <c r="R333" s="40">
        <f t="shared" si="53"/>
        <v>34.72</v>
      </c>
      <c r="S333" s="43"/>
      <c r="T333" s="42">
        <v>1</v>
      </c>
      <c r="U333" s="42">
        <f t="shared" si="54"/>
        <v>0</v>
      </c>
      <c r="V333" s="56"/>
      <c r="W333" s="55">
        <f t="shared" si="55"/>
        <v>0</v>
      </c>
    </row>
    <row r="334" spans="1:23" s="34" customFormat="1" ht="18" customHeight="1" x14ac:dyDescent="0.2">
      <c r="A334" s="12">
        <v>333</v>
      </c>
      <c r="B334" s="8" t="s">
        <v>220</v>
      </c>
      <c r="C334" s="20">
        <v>10</v>
      </c>
      <c r="D334" s="21"/>
      <c r="E334" s="207"/>
      <c r="F334" s="4">
        <v>1</v>
      </c>
      <c r="G334" s="4"/>
      <c r="H334" s="14" t="s">
        <v>315</v>
      </c>
      <c r="I334" s="14" t="s">
        <v>190</v>
      </c>
      <c r="J334" s="14"/>
      <c r="K334" s="14"/>
      <c r="L334" s="14" t="s">
        <v>169</v>
      </c>
      <c r="M334" s="14"/>
      <c r="N334" s="14" t="s">
        <v>168</v>
      </c>
      <c r="O334" s="25"/>
      <c r="P334" s="40"/>
      <c r="Q334" s="40">
        <v>1</v>
      </c>
      <c r="R334" s="40">
        <f t="shared" si="53"/>
        <v>0</v>
      </c>
      <c r="S334" s="43">
        <v>5.94</v>
      </c>
      <c r="T334" s="42">
        <v>1</v>
      </c>
      <c r="U334" s="42">
        <f t="shared" si="54"/>
        <v>5.94</v>
      </c>
      <c r="V334" s="56"/>
      <c r="W334" s="55">
        <f t="shared" si="55"/>
        <v>0</v>
      </c>
    </row>
    <row r="335" spans="1:23" s="34" customFormat="1" ht="18" customHeight="1" x14ac:dyDescent="0.2">
      <c r="A335" s="12">
        <v>334</v>
      </c>
      <c r="B335" s="8" t="s">
        <v>24</v>
      </c>
      <c r="C335" s="20">
        <v>6</v>
      </c>
      <c r="D335" s="21"/>
      <c r="E335" s="207">
        <v>150</v>
      </c>
      <c r="F335" s="4">
        <v>4</v>
      </c>
      <c r="G335" s="4"/>
      <c r="H335" s="14" t="s">
        <v>315</v>
      </c>
      <c r="I335" s="14" t="s">
        <v>190</v>
      </c>
      <c r="J335" s="14"/>
      <c r="K335" s="14"/>
      <c r="L335" s="14" t="s">
        <v>169</v>
      </c>
      <c r="M335" s="14"/>
      <c r="N335" s="14" t="s">
        <v>168</v>
      </c>
      <c r="O335" s="25"/>
      <c r="P335" s="40"/>
      <c r="Q335" s="40">
        <v>1</v>
      </c>
      <c r="R335" s="40">
        <f t="shared" ref="R335:R398" si="56">IF(N335="S/F",(P335*F335),IF(N335="S",(SUM(F335*P335*Q335)),0))</f>
        <v>0</v>
      </c>
      <c r="S335" s="43">
        <v>0.86</v>
      </c>
      <c r="T335" s="42">
        <v>1</v>
      </c>
      <c r="U335" s="42">
        <f t="shared" ref="U335:U398" si="57">IF(N335="S/F",(S335*F335),IF(N335="F",(SUM(S335*F335*T335)),0))</f>
        <v>3.44</v>
      </c>
      <c r="V335" s="56"/>
      <c r="W335" s="55">
        <f t="shared" ref="W335:W398" si="58">G335*V335</f>
        <v>0</v>
      </c>
    </row>
    <row r="336" spans="1:23" s="34" customFormat="1" ht="18" customHeight="1" x14ac:dyDescent="0.2">
      <c r="A336" s="12">
        <v>335</v>
      </c>
      <c r="B336" s="8" t="s">
        <v>23</v>
      </c>
      <c r="C336" s="20">
        <v>6</v>
      </c>
      <c r="D336" s="21"/>
      <c r="E336" s="207"/>
      <c r="F336" s="4">
        <v>1</v>
      </c>
      <c r="G336" s="4">
        <v>1</v>
      </c>
      <c r="H336" s="14" t="s">
        <v>315</v>
      </c>
      <c r="I336" s="14" t="s">
        <v>190</v>
      </c>
      <c r="J336" s="14"/>
      <c r="K336" s="14"/>
      <c r="L336" s="14" t="s">
        <v>169</v>
      </c>
      <c r="M336" s="14"/>
      <c r="N336" s="14" t="s">
        <v>16</v>
      </c>
      <c r="O336" s="25"/>
      <c r="P336" s="40">
        <v>4.5</v>
      </c>
      <c r="Q336" s="40">
        <v>1</v>
      </c>
      <c r="R336" s="40">
        <f t="shared" si="56"/>
        <v>4.5</v>
      </c>
      <c r="S336" s="43">
        <v>4.5</v>
      </c>
      <c r="T336" s="42">
        <v>1</v>
      </c>
      <c r="U336" s="42">
        <f t="shared" si="57"/>
        <v>4.5</v>
      </c>
      <c r="V336" s="56">
        <v>120</v>
      </c>
      <c r="W336" s="55">
        <f t="shared" si="58"/>
        <v>120</v>
      </c>
    </row>
    <row r="337" spans="1:23" s="34" customFormat="1" ht="18" customHeight="1" x14ac:dyDescent="0.2">
      <c r="A337" s="12">
        <v>336</v>
      </c>
      <c r="B337" s="8" t="s">
        <v>21</v>
      </c>
      <c r="C337" s="20">
        <v>8</v>
      </c>
      <c r="D337" s="21"/>
      <c r="E337" s="207"/>
      <c r="F337" s="4">
        <v>1.5</v>
      </c>
      <c r="G337" s="4">
        <v>1.5</v>
      </c>
      <c r="H337" s="14" t="s">
        <v>316</v>
      </c>
      <c r="I337" s="14" t="s">
        <v>190</v>
      </c>
      <c r="J337" s="14"/>
      <c r="K337" s="14"/>
      <c r="L337" s="14" t="s">
        <v>169</v>
      </c>
      <c r="M337" s="14"/>
      <c r="N337" s="14" t="s">
        <v>16</v>
      </c>
      <c r="O337" s="25"/>
      <c r="P337" s="40">
        <v>0.36</v>
      </c>
      <c r="Q337" s="40">
        <v>1</v>
      </c>
      <c r="R337" s="40">
        <f t="shared" si="56"/>
        <v>0.54</v>
      </c>
      <c r="S337" s="43">
        <v>0.54</v>
      </c>
      <c r="T337" s="42">
        <v>1</v>
      </c>
      <c r="U337" s="42">
        <f t="shared" si="57"/>
        <v>0.81</v>
      </c>
      <c r="V337" s="56">
        <v>18</v>
      </c>
      <c r="W337" s="55">
        <f t="shared" si="58"/>
        <v>27</v>
      </c>
    </row>
    <row r="338" spans="1:23" s="34" customFormat="1" ht="18" customHeight="1" x14ac:dyDescent="0.2">
      <c r="A338" s="12">
        <v>337</v>
      </c>
      <c r="B338" s="8" t="s">
        <v>21</v>
      </c>
      <c r="C338" s="20">
        <v>6</v>
      </c>
      <c r="D338" s="21"/>
      <c r="E338" s="207"/>
      <c r="F338" s="4">
        <v>0.9</v>
      </c>
      <c r="G338" s="4">
        <v>0.9</v>
      </c>
      <c r="H338" s="14" t="s">
        <v>316</v>
      </c>
      <c r="I338" s="14" t="s">
        <v>190</v>
      </c>
      <c r="J338" s="14"/>
      <c r="K338" s="14"/>
      <c r="L338" s="14" t="s">
        <v>169</v>
      </c>
      <c r="M338" s="14"/>
      <c r="N338" s="14" t="s">
        <v>16</v>
      </c>
      <c r="O338" s="25"/>
      <c r="P338" s="40">
        <v>0.28999999999999998</v>
      </c>
      <c r="Q338" s="40">
        <v>1</v>
      </c>
      <c r="R338" s="40">
        <f t="shared" si="56"/>
        <v>0.26100000000000001</v>
      </c>
      <c r="S338" s="43">
        <v>0.44</v>
      </c>
      <c r="T338" s="42">
        <v>1</v>
      </c>
      <c r="U338" s="42">
        <f t="shared" si="57"/>
        <v>0.39600000000000002</v>
      </c>
      <c r="V338" s="56">
        <v>16.5</v>
      </c>
      <c r="W338" s="55">
        <f t="shared" si="58"/>
        <v>14.85</v>
      </c>
    </row>
    <row r="339" spans="1:23" s="34" customFormat="1" ht="18" customHeight="1" x14ac:dyDescent="0.2">
      <c r="A339" s="12">
        <v>338</v>
      </c>
      <c r="B339" s="8" t="s">
        <v>219</v>
      </c>
      <c r="C339" s="20">
        <v>8</v>
      </c>
      <c r="D339" s="21"/>
      <c r="E339" s="207"/>
      <c r="F339" s="4">
        <v>3</v>
      </c>
      <c r="G339" s="4"/>
      <c r="H339" s="14" t="s">
        <v>316</v>
      </c>
      <c r="I339" s="14" t="s">
        <v>190</v>
      </c>
      <c r="J339" s="14"/>
      <c r="K339" s="14"/>
      <c r="L339" s="14" t="s">
        <v>169</v>
      </c>
      <c r="M339" s="14"/>
      <c r="N339" s="14" t="s">
        <v>221</v>
      </c>
      <c r="O339" s="25"/>
      <c r="P339" s="40">
        <v>3.13</v>
      </c>
      <c r="Q339" s="40">
        <v>1</v>
      </c>
      <c r="R339" s="40">
        <f t="shared" si="56"/>
        <v>9.39</v>
      </c>
      <c r="S339" s="43"/>
      <c r="T339" s="42">
        <v>1</v>
      </c>
      <c r="U339" s="42">
        <f t="shared" si="57"/>
        <v>0</v>
      </c>
      <c r="V339" s="56"/>
      <c r="W339" s="55">
        <f t="shared" si="58"/>
        <v>0</v>
      </c>
    </row>
    <row r="340" spans="1:23" s="34" customFormat="1" ht="18" customHeight="1" x14ac:dyDescent="0.2">
      <c r="A340" s="12">
        <v>339</v>
      </c>
      <c r="B340" s="8" t="s">
        <v>219</v>
      </c>
      <c r="C340" s="20">
        <v>6</v>
      </c>
      <c r="D340" s="21"/>
      <c r="E340" s="207"/>
      <c r="F340" s="4">
        <v>3</v>
      </c>
      <c r="G340" s="4"/>
      <c r="H340" s="14" t="s">
        <v>316</v>
      </c>
      <c r="I340" s="14" t="s">
        <v>190</v>
      </c>
      <c r="J340" s="14"/>
      <c r="K340" s="14"/>
      <c r="L340" s="14" t="s">
        <v>169</v>
      </c>
      <c r="M340" s="14"/>
      <c r="N340" s="14" t="s">
        <v>221</v>
      </c>
      <c r="O340" s="25"/>
      <c r="P340" s="40">
        <v>2.48</v>
      </c>
      <c r="Q340" s="40">
        <v>1</v>
      </c>
      <c r="R340" s="40">
        <f t="shared" si="56"/>
        <v>7.4399999999999995</v>
      </c>
      <c r="S340" s="43"/>
      <c r="T340" s="42">
        <v>1</v>
      </c>
      <c r="U340" s="42">
        <f t="shared" si="57"/>
        <v>0</v>
      </c>
      <c r="V340" s="56"/>
      <c r="W340" s="55">
        <f t="shared" si="58"/>
        <v>0</v>
      </c>
    </row>
    <row r="341" spans="1:23" s="34" customFormat="1" ht="18" customHeight="1" x14ac:dyDescent="0.2">
      <c r="A341" s="12">
        <v>340</v>
      </c>
      <c r="B341" s="8" t="s">
        <v>24</v>
      </c>
      <c r="C341" s="20">
        <v>8</v>
      </c>
      <c r="D341" s="21"/>
      <c r="E341" s="207">
        <v>150</v>
      </c>
      <c r="F341" s="4">
        <v>2</v>
      </c>
      <c r="G341" s="4"/>
      <c r="H341" s="14" t="s">
        <v>316</v>
      </c>
      <c r="I341" s="14" t="s">
        <v>190</v>
      </c>
      <c r="J341" s="14"/>
      <c r="K341" s="14"/>
      <c r="L341" s="14" t="s">
        <v>169</v>
      </c>
      <c r="M341" s="14"/>
      <c r="N341" s="14" t="s">
        <v>168</v>
      </c>
      <c r="O341" s="25"/>
      <c r="P341" s="40"/>
      <c r="Q341" s="40">
        <v>1</v>
      </c>
      <c r="R341" s="40">
        <f t="shared" si="56"/>
        <v>0</v>
      </c>
      <c r="S341" s="43">
        <v>0.84</v>
      </c>
      <c r="T341" s="42">
        <v>1</v>
      </c>
      <c r="U341" s="42">
        <f t="shared" si="57"/>
        <v>1.68</v>
      </c>
      <c r="V341" s="56"/>
      <c r="W341" s="55">
        <f t="shared" si="58"/>
        <v>0</v>
      </c>
    </row>
    <row r="342" spans="1:23" s="34" customFormat="1" ht="18" customHeight="1" x14ac:dyDescent="0.2">
      <c r="A342" s="12">
        <v>341</v>
      </c>
      <c r="B342" s="8" t="s">
        <v>21</v>
      </c>
      <c r="C342" s="20">
        <v>6</v>
      </c>
      <c r="D342" s="21"/>
      <c r="E342" s="207"/>
      <c r="F342" s="4">
        <v>4.5999999999999996</v>
      </c>
      <c r="G342" s="4">
        <v>4.5999999999999996</v>
      </c>
      <c r="H342" s="14" t="s">
        <v>317</v>
      </c>
      <c r="I342" s="14" t="s">
        <v>190</v>
      </c>
      <c r="J342" s="14"/>
      <c r="K342" s="14"/>
      <c r="L342" s="14" t="s">
        <v>169</v>
      </c>
      <c r="M342" s="14"/>
      <c r="N342" s="14" t="s">
        <v>16</v>
      </c>
      <c r="O342" s="25"/>
      <c r="P342" s="40">
        <v>0.28999999999999998</v>
      </c>
      <c r="Q342" s="40">
        <v>1</v>
      </c>
      <c r="R342" s="40">
        <f t="shared" si="56"/>
        <v>1.3339999999999999</v>
      </c>
      <c r="S342" s="43">
        <v>0.44</v>
      </c>
      <c r="T342" s="42">
        <v>1</v>
      </c>
      <c r="U342" s="42">
        <f t="shared" si="57"/>
        <v>2.024</v>
      </c>
      <c r="V342" s="56">
        <v>16.5</v>
      </c>
      <c r="W342" s="55">
        <f t="shared" si="58"/>
        <v>75.899999999999991</v>
      </c>
    </row>
    <row r="343" spans="1:23" s="34" customFormat="1" ht="18" customHeight="1" x14ac:dyDescent="0.2">
      <c r="A343" s="12">
        <v>342</v>
      </c>
      <c r="B343" s="8" t="s">
        <v>219</v>
      </c>
      <c r="C343" s="20">
        <v>6</v>
      </c>
      <c r="D343" s="21"/>
      <c r="E343" s="207"/>
      <c r="F343" s="4">
        <v>5</v>
      </c>
      <c r="G343" s="4"/>
      <c r="H343" s="14" t="s">
        <v>317</v>
      </c>
      <c r="I343" s="14" t="s">
        <v>190</v>
      </c>
      <c r="J343" s="14"/>
      <c r="K343" s="14"/>
      <c r="L343" s="14" t="s">
        <v>169</v>
      </c>
      <c r="M343" s="14"/>
      <c r="N343" s="14" t="s">
        <v>221</v>
      </c>
      <c r="O343" s="25"/>
      <c r="P343" s="40">
        <v>2.48</v>
      </c>
      <c r="Q343" s="40">
        <v>1</v>
      </c>
      <c r="R343" s="40">
        <f t="shared" si="56"/>
        <v>12.4</v>
      </c>
      <c r="S343" s="43"/>
      <c r="T343" s="42">
        <v>1</v>
      </c>
      <c r="U343" s="42">
        <f t="shared" si="57"/>
        <v>0</v>
      </c>
      <c r="V343" s="56"/>
      <c r="W343" s="55">
        <f t="shared" si="58"/>
        <v>0</v>
      </c>
    </row>
    <row r="344" spans="1:23" s="34" customFormat="1" ht="18" customHeight="1" x14ac:dyDescent="0.2">
      <c r="A344" s="12">
        <v>343</v>
      </c>
      <c r="B344" s="8" t="s">
        <v>220</v>
      </c>
      <c r="C344" s="20">
        <v>6</v>
      </c>
      <c r="D344" s="21"/>
      <c r="E344" s="207"/>
      <c r="F344" s="4">
        <v>1</v>
      </c>
      <c r="G344" s="4"/>
      <c r="H344" s="14" t="s">
        <v>317</v>
      </c>
      <c r="I344" s="14" t="s">
        <v>190</v>
      </c>
      <c r="J344" s="14"/>
      <c r="K344" s="14"/>
      <c r="L344" s="14" t="s">
        <v>169</v>
      </c>
      <c r="M344" s="14"/>
      <c r="N344" s="14" t="s">
        <v>168</v>
      </c>
      <c r="O344" s="25"/>
      <c r="P344" s="40"/>
      <c r="Q344" s="40">
        <v>1</v>
      </c>
      <c r="R344" s="40">
        <f t="shared" si="56"/>
        <v>0</v>
      </c>
      <c r="S344" s="43">
        <v>3.72</v>
      </c>
      <c r="T344" s="42">
        <v>1</v>
      </c>
      <c r="U344" s="42">
        <f t="shared" si="57"/>
        <v>3.72</v>
      </c>
      <c r="V344" s="56"/>
      <c r="W344" s="55">
        <f t="shared" si="58"/>
        <v>0</v>
      </c>
    </row>
    <row r="345" spans="1:23" s="34" customFormat="1" ht="18" customHeight="1" x14ac:dyDescent="0.2">
      <c r="A345" s="12">
        <v>344</v>
      </c>
      <c r="B345" s="8" t="s">
        <v>24</v>
      </c>
      <c r="C345" s="20">
        <v>6</v>
      </c>
      <c r="D345" s="21"/>
      <c r="E345" s="207">
        <v>150</v>
      </c>
      <c r="F345" s="4">
        <v>5</v>
      </c>
      <c r="G345" s="4"/>
      <c r="H345" s="14" t="s">
        <v>317</v>
      </c>
      <c r="I345" s="14" t="s">
        <v>190</v>
      </c>
      <c r="J345" s="14"/>
      <c r="K345" s="14"/>
      <c r="L345" s="14" t="s">
        <v>169</v>
      </c>
      <c r="M345" s="14"/>
      <c r="N345" s="14" t="s">
        <v>168</v>
      </c>
      <c r="O345" s="25"/>
      <c r="P345" s="40"/>
      <c r="Q345" s="40">
        <v>1</v>
      </c>
      <c r="R345" s="40">
        <f t="shared" si="56"/>
        <v>0</v>
      </c>
      <c r="S345" s="43">
        <v>0.86</v>
      </c>
      <c r="T345" s="42">
        <v>1</v>
      </c>
      <c r="U345" s="42">
        <f t="shared" si="57"/>
        <v>4.3</v>
      </c>
      <c r="V345" s="56"/>
      <c r="W345" s="55">
        <f t="shared" si="58"/>
        <v>0</v>
      </c>
    </row>
    <row r="346" spans="1:23" s="34" customFormat="1" ht="18" customHeight="1" x14ac:dyDescent="0.2">
      <c r="A346" s="12">
        <v>345</v>
      </c>
      <c r="B346" s="8" t="s">
        <v>23</v>
      </c>
      <c r="C346" s="20">
        <v>6</v>
      </c>
      <c r="D346" s="21"/>
      <c r="E346" s="207"/>
      <c r="F346" s="4">
        <v>1</v>
      </c>
      <c r="G346" s="4">
        <v>1</v>
      </c>
      <c r="H346" s="14" t="s">
        <v>317</v>
      </c>
      <c r="I346" s="14" t="s">
        <v>190</v>
      </c>
      <c r="J346" s="14"/>
      <c r="K346" s="14"/>
      <c r="L346" s="14" t="s">
        <v>169</v>
      </c>
      <c r="M346" s="14"/>
      <c r="N346" s="14" t="s">
        <v>16</v>
      </c>
      <c r="O346" s="25"/>
      <c r="P346" s="40">
        <v>4.5</v>
      </c>
      <c r="Q346" s="40">
        <v>1</v>
      </c>
      <c r="R346" s="40">
        <f t="shared" si="56"/>
        <v>4.5</v>
      </c>
      <c r="S346" s="43">
        <v>4.5</v>
      </c>
      <c r="T346" s="42">
        <v>1</v>
      </c>
      <c r="U346" s="42">
        <f t="shared" si="57"/>
        <v>4.5</v>
      </c>
      <c r="V346" s="56">
        <v>120</v>
      </c>
      <c r="W346" s="55">
        <f t="shared" si="58"/>
        <v>120</v>
      </c>
    </row>
    <row r="347" spans="1:23" s="34" customFormat="1" ht="18" customHeight="1" x14ac:dyDescent="0.2">
      <c r="A347" s="12">
        <v>346</v>
      </c>
      <c r="B347" s="8" t="s">
        <v>21</v>
      </c>
      <c r="C347" s="20">
        <v>6</v>
      </c>
      <c r="D347" s="21"/>
      <c r="E347" s="207"/>
      <c r="F347" s="4">
        <v>4.5</v>
      </c>
      <c r="G347" s="4">
        <v>4.5</v>
      </c>
      <c r="H347" s="14" t="s">
        <v>318</v>
      </c>
      <c r="I347" s="14" t="s">
        <v>190</v>
      </c>
      <c r="J347" s="14"/>
      <c r="K347" s="14"/>
      <c r="L347" s="14" t="s">
        <v>169</v>
      </c>
      <c r="M347" s="14"/>
      <c r="N347" s="14" t="s">
        <v>16</v>
      </c>
      <c r="O347" s="25"/>
      <c r="P347" s="40">
        <v>0.28999999999999998</v>
      </c>
      <c r="Q347" s="40">
        <v>1</v>
      </c>
      <c r="R347" s="40">
        <f t="shared" si="56"/>
        <v>1.3049999999999999</v>
      </c>
      <c r="S347" s="43">
        <v>0.44</v>
      </c>
      <c r="T347" s="42">
        <v>1</v>
      </c>
      <c r="U347" s="42">
        <f t="shared" si="57"/>
        <v>1.98</v>
      </c>
      <c r="V347" s="56">
        <v>16.5</v>
      </c>
      <c r="W347" s="55">
        <f t="shared" si="58"/>
        <v>74.25</v>
      </c>
    </row>
    <row r="348" spans="1:23" s="34" customFormat="1" ht="18" customHeight="1" x14ac:dyDescent="0.2">
      <c r="A348" s="12">
        <v>347</v>
      </c>
      <c r="B348" s="8" t="s">
        <v>21</v>
      </c>
      <c r="C348" s="20">
        <v>4</v>
      </c>
      <c r="D348" s="21"/>
      <c r="E348" s="207"/>
      <c r="F348" s="4">
        <v>1.33</v>
      </c>
      <c r="G348" s="4">
        <v>1.33</v>
      </c>
      <c r="H348" s="14" t="s">
        <v>318</v>
      </c>
      <c r="I348" s="14" t="s">
        <v>190</v>
      </c>
      <c r="J348" s="14"/>
      <c r="K348" s="14"/>
      <c r="L348" s="14" t="s">
        <v>169</v>
      </c>
      <c r="M348" s="14"/>
      <c r="N348" s="14" t="s">
        <v>16</v>
      </c>
      <c r="O348" s="25"/>
      <c r="P348" s="40">
        <v>0.22</v>
      </c>
      <c r="Q348" s="40">
        <v>1</v>
      </c>
      <c r="R348" s="40">
        <f t="shared" si="56"/>
        <v>0.29260000000000003</v>
      </c>
      <c r="S348" s="43">
        <v>0.33</v>
      </c>
      <c r="T348" s="42">
        <v>1</v>
      </c>
      <c r="U348" s="42">
        <f t="shared" si="57"/>
        <v>0.43890000000000007</v>
      </c>
      <c r="V348" s="56">
        <v>13.75</v>
      </c>
      <c r="W348" s="55">
        <f t="shared" si="58"/>
        <v>18.287500000000001</v>
      </c>
    </row>
    <row r="349" spans="1:23" s="34" customFormat="1" ht="18" customHeight="1" x14ac:dyDescent="0.2">
      <c r="A349" s="12">
        <v>348</v>
      </c>
      <c r="B349" s="8" t="s">
        <v>21</v>
      </c>
      <c r="C349" s="20">
        <v>1</v>
      </c>
      <c r="D349" s="21"/>
      <c r="E349" s="207"/>
      <c r="F349" s="4">
        <v>0.25</v>
      </c>
      <c r="G349" s="4">
        <v>0.25</v>
      </c>
      <c r="H349" s="14" t="s">
        <v>318</v>
      </c>
      <c r="I349" s="14" t="s">
        <v>190</v>
      </c>
      <c r="J349" s="14"/>
      <c r="K349" s="14"/>
      <c r="L349" s="14" t="s">
        <v>169</v>
      </c>
      <c r="M349" s="14"/>
      <c r="N349" s="14" t="s">
        <v>16</v>
      </c>
      <c r="O349" s="25"/>
      <c r="P349" s="40">
        <v>7.0000000000000007E-2</v>
      </c>
      <c r="Q349" s="40">
        <v>1</v>
      </c>
      <c r="R349" s="40">
        <f t="shared" si="56"/>
        <v>1.7500000000000002E-2</v>
      </c>
      <c r="S349" s="43">
        <v>0.11</v>
      </c>
      <c r="T349" s="42">
        <v>1</v>
      </c>
      <c r="U349" s="42">
        <f t="shared" si="57"/>
        <v>2.75E-2</v>
      </c>
      <c r="V349" s="56">
        <v>6.5</v>
      </c>
      <c r="W349" s="55">
        <f t="shared" si="58"/>
        <v>1.625</v>
      </c>
    </row>
    <row r="350" spans="1:23" s="34" customFormat="1" ht="18" customHeight="1" x14ac:dyDescent="0.2">
      <c r="A350" s="12">
        <v>349</v>
      </c>
      <c r="B350" s="8" t="s">
        <v>219</v>
      </c>
      <c r="C350" s="20">
        <v>6</v>
      </c>
      <c r="D350" s="21"/>
      <c r="E350" s="207"/>
      <c r="F350" s="4">
        <v>5</v>
      </c>
      <c r="G350" s="4"/>
      <c r="H350" s="14" t="s">
        <v>318</v>
      </c>
      <c r="I350" s="14" t="s">
        <v>190</v>
      </c>
      <c r="J350" s="14"/>
      <c r="K350" s="14"/>
      <c r="L350" s="14" t="s">
        <v>169</v>
      </c>
      <c r="M350" s="14"/>
      <c r="N350" s="14" t="s">
        <v>221</v>
      </c>
      <c r="O350" s="25"/>
      <c r="P350" s="40">
        <v>2.48</v>
      </c>
      <c r="Q350" s="40">
        <v>1</v>
      </c>
      <c r="R350" s="40">
        <f t="shared" si="56"/>
        <v>12.4</v>
      </c>
      <c r="S350" s="43"/>
      <c r="T350" s="42">
        <v>1</v>
      </c>
      <c r="U350" s="42">
        <f t="shared" si="57"/>
        <v>0</v>
      </c>
      <c r="V350" s="56"/>
      <c r="W350" s="55">
        <f t="shared" si="58"/>
        <v>0</v>
      </c>
    </row>
    <row r="351" spans="1:23" s="34" customFormat="1" ht="18" customHeight="1" x14ac:dyDescent="0.2">
      <c r="A351" s="12">
        <v>350</v>
      </c>
      <c r="B351" s="8" t="s">
        <v>219</v>
      </c>
      <c r="C351" s="20">
        <v>4</v>
      </c>
      <c r="D351" s="21"/>
      <c r="E351" s="207"/>
      <c r="F351" s="4">
        <v>5</v>
      </c>
      <c r="G351" s="4"/>
      <c r="H351" s="14" t="s">
        <v>318</v>
      </c>
      <c r="I351" s="14" t="s">
        <v>190</v>
      </c>
      <c r="J351" s="14"/>
      <c r="K351" s="14"/>
      <c r="L351" s="14" t="s">
        <v>169</v>
      </c>
      <c r="M351" s="14"/>
      <c r="N351" s="14" t="s">
        <v>221</v>
      </c>
      <c r="O351" s="25"/>
      <c r="P351" s="40">
        <v>1.94</v>
      </c>
      <c r="Q351" s="40">
        <v>1</v>
      </c>
      <c r="R351" s="40">
        <f t="shared" si="56"/>
        <v>9.6999999999999993</v>
      </c>
      <c r="S351" s="43"/>
      <c r="T351" s="42">
        <v>1</v>
      </c>
      <c r="U351" s="42">
        <f t="shared" si="57"/>
        <v>0</v>
      </c>
      <c r="V351" s="56"/>
      <c r="W351" s="55">
        <f t="shared" si="58"/>
        <v>0</v>
      </c>
    </row>
    <row r="352" spans="1:23" s="34" customFormat="1" ht="18" customHeight="1" x14ac:dyDescent="0.2">
      <c r="A352" s="12">
        <v>351</v>
      </c>
      <c r="B352" s="8" t="s">
        <v>219</v>
      </c>
      <c r="C352" s="20">
        <v>1</v>
      </c>
      <c r="D352" s="21"/>
      <c r="E352" s="207"/>
      <c r="F352" s="4">
        <v>2</v>
      </c>
      <c r="G352" s="4"/>
      <c r="H352" s="14" t="s">
        <v>318</v>
      </c>
      <c r="I352" s="14" t="s">
        <v>190</v>
      </c>
      <c r="J352" s="14"/>
      <c r="K352" s="14"/>
      <c r="L352" s="14" t="s">
        <v>169</v>
      </c>
      <c r="M352" s="14"/>
      <c r="N352" s="14" t="s">
        <v>221</v>
      </c>
      <c r="O352" s="25"/>
      <c r="P352" s="40">
        <v>0.6</v>
      </c>
      <c r="Q352" s="40">
        <v>1</v>
      </c>
      <c r="R352" s="40">
        <f t="shared" si="56"/>
        <v>1.2</v>
      </c>
      <c r="S352" s="43"/>
      <c r="T352" s="42">
        <v>1</v>
      </c>
      <c r="U352" s="42">
        <f t="shared" si="57"/>
        <v>0</v>
      </c>
      <c r="V352" s="56"/>
      <c r="W352" s="55">
        <f t="shared" si="58"/>
        <v>0</v>
      </c>
    </row>
    <row r="353" spans="1:23" s="34" customFormat="1" ht="18" customHeight="1" x14ac:dyDescent="0.2">
      <c r="A353" s="12">
        <v>352</v>
      </c>
      <c r="B353" s="8" t="s">
        <v>220</v>
      </c>
      <c r="C353" s="20">
        <v>4</v>
      </c>
      <c r="D353" s="21"/>
      <c r="E353" s="207"/>
      <c r="F353" s="4">
        <v>1</v>
      </c>
      <c r="G353" s="4"/>
      <c r="H353" s="14" t="s">
        <v>318</v>
      </c>
      <c r="I353" s="14" t="s">
        <v>190</v>
      </c>
      <c r="J353" s="14"/>
      <c r="K353" s="14"/>
      <c r="L353" s="14" t="s">
        <v>169</v>
      </c>
      <c r="M353" s="14"/>
      <c r="N353" s="14" t="s">
        <v>168</v>
      </c>
      <c r="O353" s="25"/>
      <c r="P353" s="40"/>
      <c r="Q353" s="40">
        <v>1</v>
      </c>
      <c r="R353" s="40">
        <f t="shared" si="56"/>
        <v>0</v>
      </c>
      <c r="S353" s="43">
        <v>2.91</v>
      </c>
      <c r="T353" s="42">
        <v>1</v>
      </c>
      <c r="U353" s="42">
        <f t="shared" si="57"/>
        <v>2.91</v>
      </c>
      <c r="V353" s="56"/>
      <c r="W353" s="55">
        <f t="shared" si="58"/>
        <v>0</v>
      </c>
    </row>
    <row r="354" spans="1:23" s="34" customFormat="1" ht="18" customHeight="1" x14ac:dyDescent="0.2">
      <c r="A354" s="12">
        <v>353</v>
      </c>
      <c r="B354" s="8" t="s">
        <v>24</v>
      </c>
      <c r="C354" s="20">
        <v>6</v>
      </c>
      <c r="D354" s="21"/>
      <c r="E354" s="207">
        <v>150</v>
      </c>
      <c r="F354" s="4">
        <v>4</v>
      </c>
      <c r="G354" s="4"/>
      <c r="H354" s="14" t="s">
        <v>318</v>
      </c>
      <c r="I354" s="14" t="s">
        <v>190</v>
      </c>
      <c r="J354" s="14"/>
      <c r="K354" s="14"/>
      <c r="L354" s="14" t="s">
        <v>169</v>
      </c>
      <c r="M354" s="14"/>
      <c r="N354" s="14" t="s">
        <v>168</v>
      </c>
      <c r="O354" s="25"/>
      <c r="P354" s="40"/>
      <c r="Q354" s="40">
        <v>1</v>
      </c>
      <c r="R354" s="40">
        <f t="shared" si="56"/>
        <v>0</v>
      </c>
      <c r="S354" s="43">
        <v>0.86</v>
      </c>
      <c r="T354" s="42">
        <v>1</v>
      </c>
      <c r="U354" s="42">
        <f t="shared" si="57"/>
        <v>3.44</v>
      </c>
      <c r="V354" s="56"/>
      <c r="W354" s="55">
        <f t="shared" si="58"/>
        <v>0</v>
      </c>
    </row>
    <row r="355" spans="1:23" s="34" customFormat="1" ht="18" customHeight="1" x14ac:dyDescent="0.2">
      <c r="A355" s="12">
        <v>354</v>
      </c>
      <c r="B355" s="8" t="s">
        <v>24</v>
      </c>
      <c r="C355" s="20">
        <v>4</v>
      </c>
      <c r="D355" s="21"/>
      <c r="E355" s="207">
        <v>150</v>
      </c>
      <c r="F355" s="4">
        <v>1</v>
      </c>
      <c r="G355" s="4"/>
      <c r="H355" s="14" t="s">
        <v>318</v>
      </c>
      <c r="I355" s="14" t="s">
        <v>190</v>
      </c>
      <c r="J355" s="14"/>
      <c r="K355" s="14"/>
      <c r="L355" s="14" t="s">
        <v>169</v>
      </c>
      <c r="M355" s="14"/>
      <c r="N355" s="14" t="s">
        <v>168</v>
      </c>
      <c r="O355" s="25"/>
      <c r="P355" s="40"/>
      <c r="Q355" s="40">
        <v>1</v>
      </c>
      <c r="R355" s="40">
        <f t="shared" si="56"/>
        <v>0</v>
      </c>
      <c r="S355" s="43">
        <v>0.78</v>
      </c>
      <c r="T355" s="42">
        <v>1</v>
      </c>
      <c r="U355" s="42">
        <f t="shared" si="57"/>
        <v>0.78</v>
      </c>
      <c r="V355" s="56"/>
      <c r="W355" s="55">
        <f t="shared" si="58"/>
        <v>0</v>
      </c>
    </row>
    <row r="356" spans="1:23" s="34" customFormat="1" ht="18" customHeight="1" x14ac:dyDescent="0.2">
      <c r="A356" s="12">
        <v>355</v>
      </c>
      <c r="B356" s="8" t="s">
        <v>23</v>
      </c>
      <c r="C356" s="20">
        <v>6</v>
      </c>
      <c r="D356" s="21"/>
      <c r="E356" s="207"/>
      <c r="F356" s="4">
        <v>1</v>
      </c>
      <c r="G356" s="4">
        <v>1</v>
      </c>
      <c r="H356" s="14" t="s">
        <v>318</v>
      </c>
      <c r="I356" s="14" t="s">
        <v>190</v>
      </c>
      <c r="J356" s="14"/>
      <c r="K356" s="14"/>
      <c r="L356" s="14" t="s">
        <v>169</v>
      </c>
      <c r="M356" s="14"/>
      <c r="N356" s="14" t="s">
        <v>16</v>
      </c>
      <c r="O356" s="25"/>
      <c r="P356" s="40">
        <v>4.5</v>
      </c>
      <c r="Q356" s="40">
        <v>1</v>
      </c>
      <c r="R356" s="40">
        <f t="shared" si="56"/>
        <v>4.5</v>
      </c>
      <c r="S356" s="43">
        <v>4.5</v>
      </c>
      <c r="T356" s="42">
        <v>1</v>
      </c>
      <c r="U356" s="42">
        <f t="shared" si="57"/>
        <v>4.5</v>
      </c>
      <c r="V356" s="56">
        <v>120</v>
      </c>
      <c r="W356" s="55">
        <f t="shared" si="58"/>
        <v>120</v>
      </c>
    </row>
    <row r="357" spans="1:23" s="34" customFormat="1" ht="18" customHeight="1" x14ac:dyDescent="0.2">
      <c r="A357" s="12">
        <v>356</v>
      </c>
      <c r="B357" s="8" t="s">
        <v>21</v>
      </c>
      <c r="C357" s="20">
        <v>6</v>
      </c>
      <c r="D357" s="21"/>
      <c r="E357" s="207"/>
      <c r="F357" s="4">
        <v>4.5</v>
      </c>
      <c r="G357" s="4">
        <v>4.5</v>
      </c>
      <c r="H357" s="14" t="s">
        <v>319</v>
      </c>
      <c r="I357" s="14" t="s">
        <v>190</v>
      </c>
      <c r="J357" s="14"/>
      <c r="K357" s="14"/>
      <c r="L357" s="14" t="s">
        <v>169</v>
      </c>
      <c r="M357" s="14"/>
      <c r="N357" s="14" t="s">
        <v>16</v>
      </c>
      <c r="O357" s="25"/>
      <c r="P357" s="40">
        <v>0.28999999999999998</v>
      </c>
      <c r="Q357" s="40">
        <v>1</v>
      </c>
      <c r="R357" s="40">
        <f t="shared" si="56"/>
        <v>1.3049999999999999</v>
      </c>
      <c r="S357" s="43">
        <v>0.44</v>
      </c>
      <c r="T357" s="42">
        <v>1</v>
      </c>
      <c r="U357" s="42">
        <f t="shared" si="57"/>
        <v>1.98</v>
      </c>
      <c r="V357" s="56">
        <v>16.5</v>
      </c>
      <c r="W357" s="55">
        <f t="shared" si="58"/>
        <v>74.25</v>
      </c>
    </row>
    <row r="358" spans="1:23" s="34" customFormat="1" ht="18" customHeight="1" x14ac:dyDescent="0.2">
      <c r="A358" s="12">
        <v>357</v>
      </c>
      <c r="B358" s="8" t="s">
        <v>21</v>
      </c>
      <c r="C358" s="20">
        <v>4</v>
      </c>
      <c r="D358" s="21"/>
      <c r="E358" s="207"/>
      <c r="F358" s="4">
        <v>1.33</v>
      </c>
      <c r="G358" s="4">
        <v>1.33</v>
      </c>
      <c r="H358" s="14" t="s">
        <v>319</v>
      </c>
      <c r="I358" s="14" t="s">
        <v>190</v>
      </c>
      <c r="J358" s="14"/>
      <c r="K358" s="14"/>
      <c r="L358" s="14" t="s">
        <v>169</v>
      </c>
      <c r="M358" s="14"/>
      <c r="N358" s="14" t="s">
        <v>16</v>
      </c>
      <c r="O358" s="25"/>
      <c r="P358" s="40">
        <v>0.22</v>
      </c>
      <c r="Q358" s="40">
        <v>1</v>
      </c>
      <c r="R358" s="40">
        <f t="shared" si="56"/>
        <v>0.29260000000000003</v>
      </c>
      <c r="S358" s="43">
        <v>0.33</v>
      </c>
      <c r="T358" s="42">
        <v>1</v>
      </c>
      <c r="U358" s="42">
        <f t="shared" si="57"/>
        <v>0.43890000000000007</v>
      </c>
      <c r="V358" s="56">
        <v>13.75</v>
      </c>
      <c r="W358" s="55">
        <f t="shared" si="58"/>
        <v>18.287500000000001</v>
      </c>
    </row>
    <row r="359" spans="1:23" s="34" customFormat="1" ht="18" customHeight="1" x14ac:dyDescent="0.2">
      <c r="A359" s="12">
        <v>358</v>
      </c>
      <c r="B359" s="8" t="s">
        <v>21</v>
      </c>
      <c r="C359" s="20">
        <v>1</v>
      </c>
      <c r="D359" s="21"/>
      <c r="E359" s="207"/>
      <c r="F359" s="4">
        <v>0.25</v>
      </c>
      <c r="G359" s="4">
        <v>0.25</v>
      </c>
      <c r="H359" s="14" t="s">
        <v>319</v>
      </c>
      <c r="I359" s="14" t="s">
        <v>190</v>
      </c>
      <c r="J359" s="14"/>
      <c r="K359" s="14"/>
      <c r="L359" s="14" t="s">
        <v>169</v>
      </c>
      <c r="M359" s="14"/>
      <c r="N359" s="14" t="s">
        <v>16</v>
      </c>
      <c r="O359" s="25"/>
      <c r="P359" s="40">
        <v>7.0000000000000007E-2</v>
      </c>
      <c r="Q359" s="40">
        <v>1</v>
      </c>
      <c r="R359" s="40">
        <f t="shared" si="56"/>
        <v>1.7500000000000002E-2</v>
      </c>
      <c r="S359" s="43">
        <v>0.11</v>
      </c>
      <c r="T359" s="42">
        <v>1</v>
      </c>
      <c r="U359" s="42">
        <f t="shared" si="57"/>
        <v>2.75E-2</v>
      </c>
      <c r="V359" s="56">
        <v>6.5</v>
      </c>
      <c r="W359" s="55">
        <f t="shared" si="58"/>
        <v>1.625</v>
      </c>
    </row>
    <row r="360" spans="1:23" s="34" customFormat="1" ht="18" customHeight="1" x14ac:dyDescent="0.2">
      <c r="A360" s="12">
        <v>359</v>
      </c>
      <c r="B360" s="8" t="s">
        <v>219</v>
      </c>
      <c r="C360" s="20">
        <v>6</v>
      </c>
      <c r="D360" s="21"/>
      <c r="E360" s="207"/>
      <c r="F360" s="4">
        <v>5</v>
      </c>
      <c r="G360" s="4"/>
      <c r="H360" s="14" t="s">
        <v>319</v>
      </c>
      <c r="I360" s="14" t="s">
        <v>190</v>
      </c>
      <c r="J360" s="14"/>
      <c r="K360" s="14"/>
      <c r="L360" s="14" t="s">
        <v>169</v>
      </c>
      <c r="M360" s="14"/>
      <c r="N360" s="14" t="s">
        <v>221</v>
      </c>
      <c r="O360" s="25"/>
      <c r="P360" s="40">
        <v>2.48</v>
      </c>
      <c r="Q360" s="40">
        <v>1</v>
      </c>
      <c r="R360" s="40">
        <f t="shared" si="56"/>
        <v>12.4</v>
      </c>
      <c r="S360" s="43"/>
      <c r="T360" s="42">
        <v>1</v>
      </c>
      <c r="U360" s="42">
        <f t="shared" si="57"/>
        <v>0</v>
      </c>
      <c r="V360" s="56"/>
      <c r="W360" s="55">
        <f t="shared" si="58"/>
        <v>0</v>
      </c>
    </row>
    <row r="361" spans="1:23" s="34" customFormat="1" ht="18" customHeight="1" x14ac:dyDescent="0.2">
      <c r="A361" s="12">
        <v>360</v>
      </c>
      <c r="B361" s="8" t="s">
        <v>219</v>
      </c>
      <c r="C361" s="20">
        <v>4</v>
      </c>
      <c r="D361" s="21"/>
      <c r="E361" s="207"/>
      <c r="F361" s="4">
        <v>5</v>
      </c>
      <c r="G361" s="4"/>
      <c r="H361" s="14" t="s">
        <v>319</v>
      </c>
      <c r="I361" s="14" t="s">
        <v>190</v>
      </c>
      <c r="J361" s="14"/>
      <c r="K361" s="14"/>
      <c r="L361" s="14" t="s">
        <v>169</v>
      </c>
      <c r="M361" s="14"/>
      <c r="N361" s="14" t="s">
        <v>221</v>
      </c>
      <c r="O361" s="25"/>
      <c r="P361" s="40">
        <v>1.94</v>
      </c>
      <c r="Q361" s="40">
        <v>1</v>
      </c>
      <c r="R361" s="40">
        <f t="shared" si="56"/>
        <v>9.6999999999999993</v>
      </c>
      <c r="S361" s="43"/>
      <c r="T361" s="42">
        <v>1</v>
      </c>
      <c r="U361" s="42">
        <f t="shared" si="57"/>
        <v>0</v>
      </c>
      <c r="V361" s="56"/>
      <c r="W361" s="55">
        <f t="shared" si="58"/>
        <v>0</v>
      </c>
    </row>
    <row r="362" spans="1:23" s="34" customFormat="1" ht="18" customHeight="1" x14ac:dyDescent="0.2">
      <c r="A362" s="12">
        <v>361</v>
      </c>
      <c r="B362" s="8" t="s">
        <v>219</v>
      </c>
      <c r="C362" s="20">
        <v>1</v>
      </c>
      <c r="D362" s="21"/>
      <c r="E362" s="207"/>
      <c r="F362" s="4">
        <v>2</v>
      </c>
      <c r="G362" s="4"/>
      <c r="H362" s="14" t="s">
        <v>319</v>
      </c>
      <c r="I362" s="14" t="s">
        <v>190</v>
      </c>
      <c r="J362" s="14"/>
      <c r="K362" s="14"/>
      <c r="L362" s="14" t="s">
        <v>169</v>
      </c>
      <c r="M362" s="14"/>
      <c r="N362" s="14" t="s">
        <v>221</v>
      </c>
      <c r="O362" s="25"/>
      <c r="P362" s="40">
        <v>0.6</v>
      </c>
      <c r="Q362" s="40">
        <v>1</v>
      </c>
      <c r="R362" s="40">
        <f t="shared" si="56"/>
        <v>1.2</v>
      </c>
      <c r="S362" s="43"/>
      <c r="T362" s="42">
        <v>1</v>
      </c>
      <c r="U362" s="42">
        <f t="shared" si="57"/>
        <v>0</v>
      </c>
      <c r="V362" s="56"/>
      <c r="W362" s="55">
        <f t="shared" si="58"/>
        <v>0</v>
      </c>
    </row>
    <row r="363" spans="1:23" s="34" customFormat="1" ht="18" customHeight="1" x14ac:dyDescent="0.2">
      <c r="A363" s="12">
        <v>362</v>
      </c>
      <c r="B363" s="8" t="s">
        <v>220</v>
      </c>
      <c r="C363" s="20">
        <v>4</v>
      </c>
      <c r="D363" s="21"/>
      <c r="E363" s="207"/>
      <c r="F363" s="4">
        <v>1</v>
      </c>
      <c r="G363" s="4"/>
      <c r="H363" s="14" t="s">
        <v>319</v>
      </c>
      <c r="I363" s="14" t="s">
        <v>190</v>
      </c>
      <c r="J363" s="14"/>
      <c r="K363" s="14"/>
      <c r="L363" s="14" t="s">
        <v>169</v>
      </c>
      <c r="M363" s="14"/>
      <c r="N363" s="14" t="s">
        <v>168</v>
      </c>
      <c r="O363" s="25"/>
      <c r="P363" s="40"/>
      <c r="Q363" s="40">
        <v>1</v>
      </c>
      <c r="R363" s="40">
        <f t="shared" si="56"/>
        <v>0</v>
      </c>
      <c r="S363" s="43">
        <v>2.91</v>
      </c>
      <c r="T363" s="42">
        <v>1</v>
      </c>
      <c r="U363" s="42">
        <f t="shared" si="57"/>
        <v>2.91</v>
      </c>
      <c r="V363" s="56"/>
      <c r="W363" s="55">
        <f t="shared" si="58"/>
        <v>0</v>
      </c>
    </row>
    <row r="364" spans="1:23" s="34" customFormat="1" ht="18" customHeight="1" x14ac:dyDescent="0.2">
      <c r="A364" s="12">
        <v>363</v>
      </c>
      <c r="B364" s="8" t="s">
        <v>24</v>
      </c>
      <c r="C364" s="20">
        <v>6</v>
      </c>
      <c r="D364" s="21"/>
      <c r="E364" s="207">
        <v>150</v>
      </c>
      <c r="F364" s="4">
        <v>4</v>
      </c>
      <c r="G364" s="4"/>
      <c r="H364" s="14" t="s">
        <v>319</v>
      </c>
      <c r="I364" s="14" t="s">
        <v>190</v>
      </c>
      <c r="J364" s="14"/>
      <c r="K364" s="14"/>
      <c r="L364" s="14" t="s">
        <v>169</v>
      </c>
      <c r="M364" s="14"/>
      <c r="N364" s="14" t="s">
        <v>168</v>
      </c>
      <c r="O364" s="25"/>
      <c r="P364" s="40"/>
      <c r="Q364" s="40">
        <v>1</v>
      </c>
      <c r="R364" s="40">
        <f t="shared" si="56"/>
        <v>0</v>
      </c>
      <c r="S364" s="43">
        <v>0.86</v>
      </c>
      <c r="T364" s="42">
        <v>1</v>
      </c>
      <c r="U364" s="42">
        <f t="shared" si="57"/>
        <v>3.44</v>
      </c>
      <c r="V364" s="56"/>
      <c r="W364" s="55">
        <f t="shared" si="58"/>
        <v>0</v>
      </c>
    </row>
    <row r="365" spans="1:23" s="34" customFormat="1" ht="18" customHeight="1" x14ac:dyDescent="0.2">
      <c r="A365" s="12">
        <v>364</v>
      </c>
      <c r="B365" s="8" t="s">
        <v>24</v>
      </c>
      <c r="C365" s="20">
        <v>4</v>
      </c>
      <c r="D365" s="21"/>
      <c r="E365" s="207">
        <v>150</v>
      </c>
      <c r="F365" s="4">
        <v>1</v>
      </c>
      <c r="G365" s="4"/>
      <c r="H365" s="14" t="s">
        <v>319</v>
      </c>
      <c r="I365" s="14" t="s">
        <v>190</v>
      </c>
      <c r="J365" s="14"/>
      <c r="K365" s="14"/>
      <c r="L365" s="14" t="s">
        <v>169</v>
      </c>
      <c r="M365" s="14"/>
      <c r="N365" s="14" t="s">
        <v>168</v>
      </c>
      <c r="O365" s="25"/>
      <c r="P365" s="40"/>
      <c r="Q365" s="40">
        <v>1</v>
      </c>
      <c r="R365" s="40">
        <f t="shared" si="56"/>
        <v>0</v>
      </c>
      <c r="S365" s="43">
        <v>0.78</v>
      </c>
      <c r="T365" s="42">
        <v>1</v>
      </c>
      <c r="U365" s="42">
        <f t="shared" si="57"/>
        <v>0.78</v>
      </c>
      <c r="V365" s="56"/>
      <c r="W365" s="55">
        <f t="shared" si="58"/>
        <v>0</v>
      </c>
    </row>
    <row r="366" spans="1:23" s="34" customFormat="1" ht="18" customHeight="1" x14ac:dyDescent="0.2">
      <c r="A366" s="12">
        <v>365</v>
      </c>
      <c r="B366" s="8" t="s">
        <v>23</v>
      </c>
      <c r="C366" s="20">
        <v>6</v>
      </c>
      <c r="D366" s="21"/>
      <c r="E366" s="207"/>
      <c r="F366" s="4">
        <v>1</v>
      </c>
      <c r="G366" s="4">
        <v>1</v>
      </c>
      <c r="H366" s="14" t="s">
        <v>319</v>
      </c>
      <c r="I366" s="14" t="s">
        <v>190</v>
      </c>
      <c r="J366" s="14"/>
      <c r="K366" s="14"/>
      <c r="L366" s="14" t="s">
        <v>169</v>
      </c>
      <c r="M366" s="14"/>
      <c r="N366" s="14" t="s">
        <v>16</v>
      </c>
      <c r="O366" s="25"/>
      <c r="P366" s="40">
        <v>4.5</v>
      </c>
      <c r="Q366" s="40">
        <v>1</v>
      </c>
      <c r="R366" s="40">
        <f t="shared" si="56"/>
        <v>4.5</v>
      </c>
      <c r="S366" s="43">
        <v>4.5</v>
      </c>
      <c r="T366" s="42">
        <v>1</v>
      </c>
      <c r="U366" s="42">
        <f t="shared" si="57"/>
        <v>4.5</v>
      </c>
      <c r="V366" s="56">
        <v>120</v>
      </c>
      <c r="W366" s="55">
        <f t="shared" si="58"/>
        <v>120</v>
      </c>
    </row>
    <row r="367" spans="1:23" s="34" customFormat="1" ht="18" customHeight="1" x14ac:dyDescent="0.2">
      <c r="A367" s="12">
        <v>366</v>
      </c>
      <c r="B367" s="8" t="s">
        <v>21</v>
      </c>
      <c r="C367" s="20">
        <v>6</v>
      </c>
      <c r="D367" s="21"/>
      <c r="E367" s="207"/>
      <c r="F367" s="4">
        <v>19.75</v>
      </c>
      <c r="G367" s="4">
        <v>19.75</v>
      </c>
      <c r="H367" s="14" t="s">
        <v>320</v>
      </c>
      <c r="I367" s="14" t="s">
        <v>190</v>
      </c>
      <c r="J367" s="14"/>
      <c r="K367" s="14"/>
      <c r="L367" s="14" t="s">
        <v>169</v>
      </c>
      <c r="M367" s="14"/>
      <c r="N367" s="14" t="s">
        <v>16</v>
      </c>
      <c r="O367" s="25"/>
      <c r="P367" s="40">
        <v>0.28999999999999998</v>
      </c>
      <c r="Q367" s="40">
        <v>1</v>
      </c>
      <c r="R367" s="40">
        <f t="shared" si="56"/>
        <v>5.7275</v>
      </c>
      <c r="S367" s="43">
        <v>0.44</v>
      </c>
      <c r="T367" s="42">
        <v>1</v>
      </c>
      <c r="U367" s="42">
        <f t="shared" si="57"/>
        <v>8.69</v>
      </c>
      <c r="V367" s="56">
        <v>16.5</v>
      </c>
      <c r="W367" s="55">
        <f t="shared" si="58"/>
        <v>325.875</v>
      </c>
    </row>
    <row r="368" spans="1:23" s="34" customFormat="1" ht="18" customHeight="1" x14ac:dyDescent="0.2">
      <c r="A368" s="12">
        <v>367</v>
      </c>
      <c r="B368" s="8" t="s">
        <v>219</v>
      </c>
      <c r="C368" s="20">
        <v>6</v>
      </c>
      <c r="D368" s="21"/>
      <c r="E368" s="207"/>
      <c r="F368" s="4">
        <v>6</v>
      </c>
      <c r="G368" s="4"/>
      <c r="H368" s="14" t="s">
        <v>320</v>
      </c>
      <c r="I368" s="14" t="s">
        <v>190</v>
      </c>
      <c r="J368" s="14"/>
      <c r="K368" s="14"/>
      <c r="L368" s="14" t="s">
        <v>169</v>
      </c>
      <c r="M368" s="14"/>
      <c r="N368" s="14" t="s">
        <v>221</v>
      </c>
      <c r="O368" s="25"/>
      <c r="P368" s="40">
        <v>2.48</v>
      </c>
      <c r="Q368" s="40">
        <v>1</v>
      </c>
      <c r="R368" s="40">
        <f t="shared" si="56"/>
        <v>14.879999999999999</v>
      </c>
      <c r="S368" s="43"/>
      <c r="T368" s="42">
        <v>1</v>
      </c>
      <c r="U368" s="42">
        <f t="shared" si="57"/>
        <v>0</v>
      </c>
      <c r="V368" s="56"/>
      <c r="W368" s="55">
        <f t="shared" si="58"/>
        <v>0</v>
      </c>
    </row>
    <row r="369" spans="1:23" s="34" customFormat="1" ht="18" customHeight="1" x14ac:dyDescent="0.2">
      <c r="A369" s="12">
        <v>368</v>
      </c>
      <c r="B369" s="8" t="s">
        <v>219</v>
      </c>
      <c r="C369" s="20">
        <v>1</v>
      </c>
      <c r="D369" s="21"/>
      <c r="E369" s="207"/>
      <c r="F369" s="4">
        <v>2</v>
      </c>
      <c r="G369" s="4"/>
      <c r="H369" s="14" t="s">
        <v>320</v>
      </c>
      <c r="I369" s="14" t="s">
        <v>190</v>
      </c>
      <c r="J369" s="14"/>
      <c r="K369" s="14"/>
      <c r="L369" s="14" t="s">
        <v>169</v>
      </c>
      <c r="M369" s="14"/>
      <c r="N369" s="14" t="s">
        <v>221</v>
      </c>
      <c r="O369" s="25"/>
      <c r="P369" s="40">
        <v>0.6</v>
      </c>
      <c r="Q369" s="40">
        <v>1</v>
      </c>
      <c r="R369" s="40">
        <f t="shared" si="56"/>
        <v>1.2</v>
      </c>
      <c r="S369" s="43"/>
      <c r="T369" s="42">
        <v>1</v>
      </c>
      <c r="U369" s="42">
        <f t="shared" si="57"/>
        <v>0</v>
      </c>
      <c r="V369" s="56"/>
      <c r="W369" s="55">
        <f t="shared" si="58"/>
        <v>0</v>
      </c>
    </row>
    <row r="370" spans="1:23" s="34" customFormat="1" ht="18" customHeight="1" x14ac:dyDescent="0.2">
      <c r="A370" s="12">
        <v>369</v>
      </c>
      <c r="B370" s="8" t="s">
        <v>220</v>
      </c>
      <c r="C370" s="20">
        <v>6</v>
      </c>
      <c r="D370" s="21"/>
      <c r="E370" s="207"/>
      <c r="F370" s="4">
        <v>1</v>
      </c>
      <c r="G370" s="4"/>
      <c r="H370" s="14" t="s">
        <v>320</v>
      </c>
      <c r="I370" s="14" t="s">
        <v>190</v>
      </c>
      <c r="J370" s="14"/>
      <c r="K370" s="14"/>
      <c r="L370" s="14" t="s">
        <v>169</v>
      </c>
      <c r="M370" s="14"/>
      <c r="N370" s="14" t="s">
        <v>168</v>
      </c>
      <c r="O370" s="25"/>
      <c r="P370" s="40"/>
      <c r="Q370" s="40">
        <v>1</v>
      </c>
      <c r="R370" s="40">
        <f t="shared" si="56"/>
        <v>0</v>
      </c>
      <c r="S370" s="43">
        <v>3.72</v>
      </c>
      <c r="T370" s="42">
        <v>1</v>
      </c>
      <c r="U370" s="42">
        <f t="shared" si="57"/>
        <v>3.72</v>
      </c>
      <c r="V370" s="56"/>
      <c r="W370" s="55">
        <f t="shared" si="58"/>
        <v>0</v>
      </c>
    </row>
    <row r="371" spans="1:23" s="34" customFormat="1" ht="18" customHeight="1" x14ac:dyDescent="0.2">
      <c r="A371" s="12">
        <v>370</v>
      </c>
      <c r="B371" s="8" t="s">
        <v>24</v>
      </c>
      <c r="C371" s="20">
        <v>6</v>
      </c>
      <c r="D371" s="21"/>
      <c r="E371" s="207">
        <v>150</v>
      </c>
      <c r="F371" s="4">
        <v>2</v>
      </c>
      <c r="G371" s="4"/>
      <c r="H371" s="14" t="s">
        <v>320</v>
      </c>
      <c r="I371" s="14" t="s">
        <v>190</v>
      </c>
      <c r="J371" s="14"/>
      <c r="K371" s="14"/>
      <c r="L371" s="14" t="s">
        <v>169</v>
      </c>
      <c r="M371" s="14"/>
      <c r="N371" s="14" t="s">
        <v>168</v>
      </c>
      <c r="O371" s="25"/>
      <c r="P371" s="40"/>
      <c r="Q371" s="40">
        <v>1</v>
      </c>
      <c r="R371" s="40">
        <f t="shared" si="56"/>
        <v>0</v>
      </c>
      <c r="S371" s="43">
        <v>0.86</v>
      </c>
      <c r="T371" s="42">
        <v>1</v>
      </c>
      <c r="U371" s="42">
        <f t="shared" si="57"/>
        <v>1.72</v>
      </c>
      <c r="V371" s="56"/>
      <c r="W371" s="55">
        <f t="shared" si="58"/>
        <v>0</v>
      </c>
    </row>
    <row r="372" spans="1:23" s="34" customFormat="1" ht="18" customHeight="1" x14ac:dyDescent="0.2">
      <c r="A372" s="12">
        <v>371</v>
      </c>
      <c r="B372" s="8" t="s">
        <v>23</v>
      </c>
      <c r="C372" s="20">
        <v>6</v>
      </c>
      <c r="D372" s="21"/>
      <c r="E372" s="207"/>
      <c r="F372" s="4">
        <v>2</v>
      </c>
      <c r="G372" s="4">
        <v>2</v>
      </c>
      <c r="H372" s="14" t="s">
        <v>320</v>
      </c>
      <c r="I372" s="14" t="s">
        <v>190</v>
      </c>
      <c r="J372" s="14"/>
      <c r="K372" s="14"/>
      <c r="L372" s="14" t="s">
        <v>169</v>
      </c>
      <c r="M372" s="14"/>
      <c r="N372" s="14" t="s">
        <v>16</v>
      </c>
      <c r="O372" s="25"/>
      <c r="P372" s="40">
        <v>4.5</v>
      </c>
      <c r="Q372" s="40">
        <v>1</v>
      </c>
      <c r="R372" s="40">
        <f t="shared" si="56"/>
        <v>9</v>
      </c>
      <c r="S372" s="43">
        <v>4.5</v>
      </c>
      <c r="T372" s="42">
        <v>1</v>
      </c>
      <c r="U372" s="42">
        <f t="shared" si="57"/>
        <v>9</v>
      </c>
      <c r="V372" s="56">
        <v>120</v>
      </c>
      <c r="W372" s="55">
        <f t="shared" si="58"/>
        <v>240</v>
      </c>
    </row>
    <row r="373" spans="1:23" s="34" customFormat="1" ht="18" customHeight="1" x14ac:dyDescent="0.2">
      <c r="A373" s="12">
        <v>372</v>
      </c>
      <c r="B373" s="8" t="s">
        <v>21</v>
      </c>
      <c r="C373" s="20">
        <v>6</v>
      </c>
      <c r="D373" s="21"/>
      <c r="E373" s="207"/>
      <c r="F373" s="4">
        <v>19</v>
      </c>
      <c r="G373" s="4">
        <v>19</v>
      </c>
      <c r="H373" s="14" t="s">
        <v>321</v>
      </c>
      <c r="I373" s="14" t="s">
        <v>190</v>
      </c>
      <c r="J373" s="14"/>
      <c r="K373" s="14"/>
      <c r="L373" s="14" t="s">
        <v>169</v>
      </c>
      <c r="M373" s="14"/>
      <c r="N373" s="14" t="s">
        <v>16</v>
      </c>
      <c r="O373" s="25"/>
      <c r="P373" s="40">
        <v>0.28999999999999998</v>
      </c>
      <c r="Q373" s="40">
        <v>1</v>
      </c>
      <c r="R373" s="40">
        <f t="shared" si="56"/>
        <v>5.51</v>
      </c>
      <c r="S373" s="43">
        <v>0.44</v>
      </c>
      <c r="T373" s="42">
        <v>1</v>
      </c>
      <c r="U373" s="42">
        <f t="shared" si="57"/>
        <v>8.36</v>
      </c>
      <c r="V373" s="56">
        <v>16.5</v>
      </c>
      <c r="W373" s="55">
        <f t="shared" si="58"/>
        <v>313.5</v>
      </c>
    </row>
    <row r="374" spans="1:23" s="34" customFormat="1" ht="18" customHeight="1" x14ac:dyDescent="0.2">
      <c r="A374" s="12">
        <v>373</v>
      </c>
      <c r="B374" s="8" t="s">
        <v>219</v>
      </c>
      <c r="C374" s="20">
        <v>6</v>
      </c>
      <c r="D374" s="21"/>
      <c r="E374" s="207"/>
      <c r="F374" s="4">
        <v>5</v>
      </c>
      <c r="G374" s="4"/>
      <c r="H374" s="14" t="s">
        <v>321</v>
      </c>
      <c r="I374" s="14" t="s">
        <v>190</v>
      </c>
      <c r="J374" s="14"/>
      <c r="K374" s="14"/>
      <c r="L374" s="14" t="s">
        <v>169</v>
      </c>
      <c r="M374" s="14"/>
      <c r="N374" s="14" t="s">
        <v>221</v>
      </c>
      <c r="O374" s="25"/>
      <c r="P374" s="40">
        <v>2.48</v>
      </c>
      <c r="Q374" s="40">
        <v>1</v>
      </c>
      <c r="R374" s="40">
        <f t="shared" si="56"/>
        <v>12.4</v>
      </c>
      <c r="S374" s="43"/>
      <c r="T374" s="42">
        <v>1</v>
      </c>
      <c r="U374" s="42">
        <f t="shared" si="57"/>
        <v>0</v>
      </c>
      <c r="V374" s="56"/>
      <c r="W374" s="55">
        <f t="shared" si="58"/>
        <v>0</v>
      </c>
    </row>
    <row r="375" spans="1:23" s="34" customFormat="1" ht="18" customHeight="1" x14ac:dyDescent="0.2">
      <c r="A375" s="12">
        <v>374</v>
      </c>
      <c r="B375" s="8" t="s">
        <v>220</v>
      </c>
      <c r="C375" s="20">
        <v>6</v>
      </c>
      <c r="D375" s="21"/>
      <c r="E375" s="207"/>
      <c r="F375" s="4">
        <v>2</v>
      </c>
      <c r="G375" s="4"/>
      <c r="H375" s="14" t="s">
        <v>321</v>
      </c>
      <c r="I375" s="14" t="s">
        <v>190</v>
      </c>
      <c r="J375" s="14"/>
      <c r="K375" s="14"/>
      <c r="L375" s="14" t="s">
        <v>169</v>
      </c>
      <c r="M375" s="14"/>
      <c r="N375" s="14" t="s">
        <v>168</v>
      </c>
      <c r="O375" s="25"/>
      <c r="P375" s="40"/>
      <c r="Q375" s="40">
        <v>1</v>
      </c>
      <c r="R375" s="40">
        <f t="shared" si="56"/>
        <v>0</v>
      </c>
      <c r="S375" s="43">
        <v>3.72</v>
      </c>
      <c r="T375" s="42">
        <v>1</v>
      </c>
      <c r="U375" s="42">
        <f t="shared" si="57"/>
        <v>7.44</v>
      </c>
      <c r="V375" s="56"/>
      <c r="W375" s="55">
        <f t="shared" si="58"/>
        <v>0</v>
      </c>
    </row>
    <row r="376" spans="1:23" s="34" customFormat="1" ht="18" customHeight="1" x14ac:dyDescent="0.2">
      <c r="A376" s="12">
        <v>375</v>
      </c>
      <c r="B376" s="8" t="s">
        <v>23</v>
      </c>
      <c r="C376" s="20">
        <v>6</v>
      </c>
      <c r="D376" s="21"/>
      <c r="E376" s="207"/>
      <c r="F376" s="4">
        <v>1</v>
      </c>
      <c r="G376" s="4">
        <v>1</v>
      </c>
      <c r="H376" s="14" t="s">
        <v>321</v>
      </c>
      <c r="I376" s="14" t="s">
        <v>190</v>
      </c>
      <c r="J376" s="14"/>
      <c r="K376" s="14"/>
      <c r="L376" s="14" t="s">
        <v>169</v>
      </c>
      <c r="M376" s="14"/>
      <c r="N376" s="14" t="s">
        <v>16</v>
      </c>
      <c r="O376" s="25"/>
      <c r="P376" s="40">
        <v>4.5</v>
      </c>
      <c r="Q376" s="40">
        <v>1</v>
      </c>
      <c r="R376" s="40">
        <f t="shared" si="56"/>
        <v>4.5</v>
      </c>
      <c r="S376" s="43">
        <v>4.5</v>
      </c>
      <c r="T376" s="42">
        <v>1</v>
      </c>
      <c r="U376" s="42">
        <f t="shared" si="57"/>
        <v>4.5</v>
      </c>
      <c r="V376" s="56">
        <v>120</v>
      </c>
      <c r="W376" s="55">
        <f t="shared" si="58"/>
        <v>120</v>
      </c>
    </row>
    <row r="377" spans="1:23" s="34" customFormat="1" ht="18" customHeight="1" x14ac:dyDescent="0.2">
      <c r="A377" s="12">
        <v>376</v>
      </c>
      <c r="B377" s="8" t="s">
        <v>21</v>
      </c>
      <c r="C377" s="20">
        <v>6</v>
      </c>
      <c r="D377" s="21"/>
      <c r="E377" s="207"/>
      <c r="F377" s="4">
        <v>25.25</v>
      </c>
      <c r="G377" s="4">
        <v>25.25</v>
      </c>
      <c r="H377" s="14" t="s">
        <v>322</v>
      </c>
      <c r="I377" s="14" t="s">
        <v>190</v>
      </c>
      <c r="J377" s="14"/>
      <c r="K377" s="14"/>
      <c r="L377" s="14" t="s">
        <v>169</v>
      </c>
      <c r="M377" s="14"/>
      <c r="N377" s="14" t="s">
        <v>16</v>
      </c>
      <c r="O377" s="25"/>
      <c r="P377" s="40">
        <v>0.28999999999999998</v>
      </c>
      <c r="Q377" s="40">
        <v>1</v>
      </c>
      <c r="R377" s="40">
        <f t="shared" si="56"/>
        <v>7.3224999999999998</v>
      </c>
      <c r="S377" s="43">
        <v>0.44</v>
      </c>
      <c r="T377" s="42">
        <v>1</v>
      </c>
      <c r="U377" s="42">
        <f t="shared" si="57"/>
        <v>11.11</v>
      </c>
      <c r="V377" s="56">
        <v>16.5</v>
      </c>
      <c r="W377" s="55">
        <f t="shared" si="58"/>
        <v>416.625</v>
      </c>
    </row>
    <row r="378" spans="1:23" s="34" customFormat="1" ht="18" customHeight="1" x14ac:dyDescent="0.2">
      <c r="A378" s="12">
        <v>377</v>
      </c>
      <c r="B378" s="8" t="s">
        <v>219</v>
      </c>
      <c r="C378" s="20">
        <v>6</v>
      </c>
      <c r="D378" s="21"/>
      <c r="E378" s="207"/>
      <c r="F378" s="4">
        <v>5</v>
      </c>
      <c r="G378" s="4"/>
      <c r="H378" s="14" t="s">
        <v>322</v>
      </c>
      <c r="I378" s="14" t="s">
        <v>190</v>
      </c>
      <c r="J378" s="14"/>
      <c r="K378" s="14"/>
      <c r="L378" s="14" t="s">
        <v>169</v>
      </c>
      <c r="M378" s="14"/>
      <c r="N378" s="14" t="s">
        <v>221</v>
      </c>
      <c r="O378" s="25"/>
      <c r="P378" s="40">
        <v>2.48</v>
      </c>
      <c r="Q378" s="40">
        <v>1</v>
      </c>
      <c r="R378" s="40">
        <f t="shared" si="56"/>
        <v>12.4</v>
      </c>
      <c r="S378" s="43"/>
      <c r="T378" s="42">
        <v>1</v>
      </c>
      <c r="U378" s="42">
        <f t="shared" si="57"/>
        <v>0</v>
      </c>
      <c r="V378" s="56"/>
      <c r="W378" s="55">
        <f t="shared" si="58"/>
        <v>0</v>
      </c>
    </row>
    <row r="379" spans="1:23" s="34" customFormat="1" ht="18" customHeight="1" x14ac:dyDescent="0.2">
      <c r="A379" s="12">
        <v>378</v>
      </c>
      <c r="B379" s="8" t="s">
        <v>24</v>
      </c>
      <c r="C379" s="20">
        <v>6</v>
      </c>
      <c r="D379" s="21"/>
      <c r="E379" s="207">
        <v>150</v>
      </c>
      <c r="F379" s="4">
        <v>1</v>
      </c>
      <c r="G379" s="4"/>
      <c r="H379" s="14" t="s">
        <v>322</v>
      </c>
      <c r="I379" s="14" t="s">
        <v>190</v>
      </c>
      <c r="J379" s="14"/>
      <c r="K379" s="14"/>
      <c r="L379" s="14" t="s">
        <v>169</v>
      </c>
      <c r="M379" s="14"/>
      <c r="N379" s="14" t="s">
        <v>168</v>
      </c>
      <c r="O379" s="25"/>
      <c r="P379" s="40"/>
      <c r="Q379" s="40">
        <v>1</v>
      </c>
      <c r="R379" s="40">
        <f t="shared" si="56"/>
        <v>0</v>
      </c>
      <c r="S379" s="43">
        <v>0.86</v>
      </c>
      <c r="T379" s="42">
        <v>1</v>
      </c>
      <c r="U379" s="42">
        <f t="shared" si="57"/>
        <v>0.86</v>
      </c>
      <c r="V379" s="56"/>
      <c r="W379" s="55">
        <f t="shared" si="58"/>
        <v>0</v>
      </c>
    </row>
    <row r="380" spans="1:23" s="34" customFormat="1" ht="18" customHeight="1" x14ac:dyDescent="0.2">
      <c r="A380" s="12">
        <v>379</v>
      </c>
      <c r="B380" s="8" t="s">
        <v>23</v>
      </c>
      <c r="C380" s="20">
        <v>6</v>
      </c>
      <c r="D380" s="21"/>
      <c r="E380" s="207"/>
      <c r="F380" s="4">
        <v>2</v>
      </c>
      <c r="G380" s="4">
        <v>2</v>
      </c>
      <c r="H380" s="14" t="s">
        <v>322</v>
      </c>
      <c r="I380" s="14" t="s">
        <v>190</v>
      </c>
      <c r="J380" s="14"/>
      <c r="K380" s="14"/>
      <c r="L380" s="14" t="s">
        <v>169</v>
      </c>
      <c r="M380" s="14"/>
      <c r="N380" s="14" t="s">
        <v>16</v>
      </c>
      <c r="O380" s="25"/>
      <c r="P380" s="40">
        <v>4.5</v>
      </c>
      <c r="Q380" s="40">
        <v>1</v>
      </c>
      <c r="R380" s="40">
        <f t="shared" si="56"/>
        <v>9</v>
      </c>
      <c r="S380" s="43">
        <v>4.5</v>
      </c>
      <c r="T380" s="42">
        <v>1</v>
      </c>
      <c r="U380" s="42">
        <f t="shared" si="57"/>
        <v>9</v>
      </c>
      <c r="V380" s="56">
        <v>120</v>
      </c>
      <c r="W380" s="55">
        <f t="shared" si="58"/>
        <v>240</v>
      </c>
    </row>
    <row r="381" spans="1:23" s="34" customFormat="1" ht="18" customHeight="1" x14ac:dyDescent="0.2">
      <c r="A381" s="12">
        <v>380</v>
      </c>
      <c r="B381" s="8" t="s">
        <v>21</v>
      </c>
      <c r="C381" s="20">
        <v>8</v>
      </c>
      <c r="D381" s="21"/>
      <c r="E381" s="207"/>
      <c r="F381" s="4">
        <v>27.33</v>
      </c>
      <c r="G381" s="4">
        <v>27.33</v>
      </c>
      <c r="H381" s="14" t="s">
        <v>323</v>
      </c>
      <c r="I381" s="14" t="s">
        <v>190</v>
      </c>
      <c r="J381" s="14"/>
      <c r="K381" s="14"/>
      <c r="L381" s="14" t="s">
        <v>169</v>
      </c>
      <c r="M381" s="14"/>
      <c r="N381" s="14" t="s">
        <v>16</v>
      </c>
      <c r="O381" s="25"/>
      <c r="P381" s="40">
        <v>0.36</v>
      </c>
      <c r="Q381" s="40">
        <v>1</v>
      </c>
      <c r="R381" s="40">
        <f t="shared" si="56"/>
        <v>9.8387999999999991</v>
      </c>
      <c r="S381" s="43">
        <v>0.54</v>
      </c>
      <c r="T381" s="42">
        <v>1</v>
      </c>
      <c r="U381" s="42">
        <f t="shared" si="57"/>
        <v>14.7582</v>
      </c>
      <c r="V381" s="56">
        <v>18</v>
      </c>
      <c r="W381" s="55">
        <f t="shared" si="58"/>
        <v>491.93999999999994</v>
      </c>
    </row>
    <row r="382" spans="1:23" s="34" customFormat="1" ht="18" customHeight="1" x14ac:dyDescent="0.2">
      <c r="A382" s="12">
        <v>381</v>
      </c>
      <c r="B382" s="8" t="s">
        <v>21</v>
      </c>
      <c r="C382" s="20">
        <v>4</v>
      </c>
      <c r="D382" s="21"/>
      <c r="E382" s="207"/>
      <c r="F382" s="4">
        <v>0.8</v>
      </c>
      <c r="G382" s="4">
        <v>0.8</v>
      </c>
      <c r="H382" s="14" t="s">
        <v>323</v>
      </c>
      <c r="I382" s="14" t="s">
        <v>190</v>
      </c>
      <c r="J382" s="14"/>
      <c r="K382" s="14"/>
      <c r="L382" s="14" t="s">
        <v>169</v>
      </c>
      <c r="M382" s="14"/>
      <c r="N382" s="14" t="s">
        <v>16</v>
      </c>
      <c r="O382" s="25"/>
      <c r="P382" s="40">
        <v>0.22</v>
      </c>
      <c r="Q382" s="40">
        <v>1</v>
      </c>
      <c r="R382" s="40">
        <f t="shared" si="56"/>
        <v>0.17600000000000002</v>
      </c>
      <c r="S382" s="43">
        <v>0.33</v>
      </c>
      <c r="T382" s="42">
        <v>1</v>
      </c>
      <c r="U382" s="42">
        <f t="shared" si="57"/>
        <v>0.26400000000000001</v>
      </c>
      <c r="V382" s="56">
        <v>13.75</v>
      </c>
      <c r="W382" s="55">
        <f t="shared" si="58"/>
        <v>11</v>
      </c>
    </row>
    <row r="383" spans="1:23" s="34" customFormat="1" ht="18" customHeight="1" x14ac:dyDescent="0.2">
      <c r="A383" s="12">
        <v>382</v>
      </c>
      <c r="B383" s="8" t="s">
        <v>219</v>
      </c>
      <c r="C383" s="20">
        <v>8</v>
      </c>
      <c r="D383" s="21"/>
      <c r="E383" s="207"/>
      <c r="F383" s="4">
        <v>5</v>
      </c>
      <c r="G383" s="4"/>
      <c r="H383" s="14" t="s">
        <v>323</v>
      </c>
      <c r="I383" s="14" t="s">
        <v>190</v>
      </c>
      <c r="J383" s="14"/>
      <c r="K383" s="14"/>
      <c r="L383" s="14" t="s">
        <v>169</v>
      </c>
      <c r="M383" s="14"/>
      <c r="N383" s="14" t="s">
        <v>221</v>
      </c>
      <c r="O383" s="25"/>
      <c r="P383" s="40">
        <v>3.13</v>
      </c>
      <c r="Q383" s="40">
        <v>1</v>
      </c>
      <c r="R383" s="40">
        <f t="shared" si="56"/>
        <v>15.649999999999999</v>
      </c>
      <c r="S383" s="43"/>
      <c r="T383" s="42">
        <v>1</v>
      </c>
      <c r="U383" s="42">
        <f t="shared" si="57"/>
        <v>0</v>
      </c>
      <c r="V383" s="56"/>
      <c r="W383" s="55">
        <f t="shared" si="58"/>
        <v>0</v>
      </c>
    </row>
    <row r="384" spans="1:23" s="34" customFormat="1" ht="18" customHeight="1" x14ac:dyDescent="0.2">
      <c r="A384" s="12">
        <v>383</v>
      </c>
      <c r="B384" s="8" t="s">
        <v>219</v>
      </c>
      <c r="C384" s="20">
        <v>4</v>
      </c>
      <c r="D384" s="21"/>
      <c r="E384" s="207"/>
      <c r="F384" s="4">
        <v>8</v>
      </c>
      <c r="G384" s="4"/>
      <c r="H384" s="14" t="s">
        <v>323</v>
      </c>
      <c r="I384" s="14" t="s">
        <v>190</v>
      </c>
      <c r="J384" s="14"/>
      <c r="K384" s="14"/>
      <c r="L384" s="14" t="s">
        <v>169</v>
      </c>
      <c r="M384" s="14"/>
      <c r="N384" s="14" t="s">
        <v>221</v>
      </c>
      <c r="O384" s="25"/>
      <c r="P384" s="40">
        <v>1.94</v>
      </c>
      <c r="Q384" s="40">
        <v>1</v>
      </c>
      <c r="R384" s="40">
        <f t="shared" si="56"/>
        <v>15.52</v>
      </c>
      <c r="S384" s="43"/>
      <c r="T384" s="42">
        <v>1</v>
      </c>
      <c r="U384" s="42">
        <f t="shared" si="57"/>
        <v>0</v>
      </c>
      <c r="V384" s="56"/>
      <c r="W384" s="55">
        <f t="shared" si="58"/>
        <v>0</v>
      </c>
    </row>
    <row r="385" spans="1:23" s="34" customFormat="1" ht="18" customHeight="1" x14ac:dyDescent="0.2">
      <c r="A385" s="12">
        <v>384</v>
      </c>
      <c r="B385" s="8" t="s">
        <v>219</v>
      </c>
      <c r="C385" s="20">
        <v>1</v>
      </c>
      <c r="D385" s="21"/>
      <c r="E385" s="207"/>
      <c r="F385" s="4">
        <v>2</v>
      </c>
      <c r="G385" s="4"/>
      <c r="H385" s="14" t="s">
        <v>323</v>
      </c>
      <c r="I385" s="14" t="s">
        <v>190</v>
      </c>
      <c r="J385" s="14"/>
      <c r="K385" s="14"/>
      <c r="L385" s="14" t="s">
        <v>169</v>
      </c>
      <c r="M385" s="14"/>
      <c r="N385" s="14" t="s">
        <v>221</v>
      </c>
      <c r="O385" s="25"/>
      <c r="P385" s="40">
        <v>0.6</v>
      </c>
      <c r="Q385" s="40">
        <v>1</v>
      </c>
      <c r="R385" s="40">
        <f t="shared" si="56"/>
        <v>1.2</v>
      </c>
      <c r="S385" s="43"/>
      <c r="T385" s="42">
        <v>1</v>
      </c>
      <c r="U385" s="42">
        <f t="shared" si="57"/>
        <v>0</v>
      </c>
      <c r="V385" s="56"/>
      <c r="W385" s="55">
        <f t="shared" si="58"/>
        <v>0</v>
      </c>
    </row>
    <row r="386" spans="1:23" s="34" customFormat="1" ht="18" customHeight="1" x14ac:dyDescent="0.2">
      <c r="A386" s="12">
        <v>385</v>
      </c>
      <c r="B386" s="8" t="s">
        <v>220</v>
      </c>
      <c r="C386" s="20">
        <v>8</v>
      </c>
      <c r="D386" s="21"/>
      <c r="E386" s="207"/>
      <c r="F386" s="4">
        <v>1</v>
      </c>
      <c r="G386" s="4"/>
      <c r="H386" s="14" t="s">
        <v>323</v>
      </c>
      <c r="I386" s="14" t="s">
        <v>190</v>
      </c>
      <c r="J386" s="14"/>
      <c r="K386" s="14"/>
      <c r="L386" s="14" t="s">
        <v>169</v>
      </c>
      <c r="M386" s="14"/>
      <c r="N386" s="14" t="s">
        <v>168</v>
      </c>
      <c r="O386" s="25"/>
      <c r="P386" s="40"/>
      <c r="Q386" s="40">
        <v>1</v>
      </c>
      <c r="R386" s="40">
        <f t="shared" si="56"/>
        <v>0</v>
      </c>
      <c r="S386" s="43">
        <v>4.7</v>
      </c>
      <c r="T386" s="42">
        <v>1</v>
      </c>
      <c r="U386" s="42">
        <f t="shared" si="57"/>
        <v>4.7</v>
      </c>
      <c r="V386" s="56"/>
      <c r="W386" s="55">
        <f t="shared" si="58"/>
        <v>0</v>
      </c>
    </row>
    <row r="387" spans="1:23" s="34" customFormat="1" ht="18" customHeight="1" x14ac:dyDescent="0.2">
      <c r="A387" s="12">
        <v>386</v>
      </c>
      <c r="B387" s="8" t="s">
        <v>24</v>
      </c>
      <c r="C387" s="20">
        <v>8</v>
      </c>
      <c r="D387" s="21"/>
      <c r="E387" s="207">
        <v>150</v>
      </c>
      <c r="F387" s="4">
        <v>2</v>
      </c>
      <c r="G387" s="4"/>
      <c r="H387" s="14" t="s">
        <v>323</v>
      </c>
      <c r="I387" s="14" t="s">
        <v>190</v>
      </c>
      <c r="J387" s="14"/>
      <c r="K387" s="14"/>
      <c r="L387" s="14" t="s">
        <v>169</v>
      </c>
      <c r="M387" s="14"/>
      <c r="N387" s="14" t="s">
        <v>168</v>
      </c>
      <c r="O387" s="25"/>
      <c r="P387" s="40"/>
      <c r="Q387" s="40">
        <v>1</v>
      </c>
      <c r="R387" s="40">
        <f t="shared" si="56"/>
        <v>0</v>
      </c>
      <c r="S387" s="43">
        <v>0.84</v>
      </c>
      <c r="T387" s="42">
        <v>1</v>
      </c>
      <c r="U387" s="42">
        <f t="shared" si="57"/>
        <v>1.68</v>
      </c>
      <c r="V387" s="56"/>
      <c r="W387" s="55">
        <f t="shared" si="58"/>
        <v>0</v>
      </c>
    </row>
    <row r="388" spans="1:23" s="34" customFormat="1" ht="18" customHeight="1" x14ac:dyDescent="0.2">
      <c r="A388" s="12">
        <v>387</v>
      </c>
      <c r="B388" s="8" t="s">
        <v>24</v>
      </c>
      <c r="C388" s="20">
        <v>4</v>
      </c>
      <c r="D388" s="21"/>
      <c r="E388" s="207">
        <v>150</v>
      </c>
      <c r="F388" s="4">
        <v>2</v>
      </c>
      <c r="G388" s="4"/>
      <c r="H388" s="14" t="s">
        <v>323</v>
      </c>
      <c r="I388" s="14" t="s">
        <v>190</v>
      </c>
      <c r="J388" s="14"/>
      <c r="K388" s="14"/>
      <c r="L388" s="14" t="s">
        <v>169</v>
      </c>
      <c r="M388" s="14"/>
      <c r="N388" s="14" t="s">
        <v>168</v>
      </c>
      <c r="O388" s="25"/>
      <c r="P388" s="40"/>
      <c r="Q388" s="40">
        <v>1</v>
      </c>
      <c r="R388" s="40">
        <f t="shared" si="56"/>
        <v>0</v>
      </c>
      <c r="S388" s="43">
        <v>0.78</v>
      </c>
      <c r="T388" s="42">
        <v>1</v>
      </c>
      <c r="U388" s="42">
        <f t="shared" si="57"/>
        <v>1.56</v>
      </c>
      <c r="V388" s="56"/>
      <c r="W388" s="55">
        <f t="shared" si="58"/>
        <v>0</v>
      </c>
    </row>
    <row r="389" spans="1:23" s="34" customFormat="1" ht="18" customHeight="1" x14ac:dyDescent="0.2">
      <c r="A389" s="12">
        <v>388</v>
      </c>
      <c r="B389" s="8" t="s">
        <v>21</v>
      </c>
      <c r="C389" s="20">
        <v>8</v>
      </c>
      <c r="D389" s="21"/>
      <c r="E389" s="207"/>
      <c r="F389" s="4">
        <v>1.33</v>
      </c>
      <c r="G389" s="4">
        <v>1.33</v>
      </c>
      <c r="H389" s="14" t="s">
        <v>324</v>
      </c>
      <c r="I389" s="14" t="s">
        <v>190</v>
      </c>
      <c r="J389" s="14"/>
      <c r="K389" s="14"/>
      <c r="L389" s="14" t="s">
        <v>169</v>
      </c>
      <c r="M389" s="14"/>
      <c r="N389" s="14" t="s">
        <v>16</v>
      </c>
      <c r="O389" s="25"/>
      <c r="P389" s="40">
        <v>0.36</v>
      </c>
      <c r="Q389" s="40">
        <v>1</v>
      </c>
      <c r="R389" s="40">
        <f t="shared" si="56"/>
        <v>0.4788</v>
      </c>
      <c r="S389" s="43">
        <v>0.54</v>
      </c>
      <c r="T389" s="42">
        <v>1</v>
      </c>
      <c r="U389" s="42">
        <f t="shared" si="57"/>
        <v>0.71820000000000006</v>
      </c>
      <c r="V389" s="56">
        <v>18</v>
      </c>
      <c r="W389" s="55">
        <f t="shared" si="58"/>
        <v>23.94</v>
      </c>
    </row>
    <row r="390" spans="1:23" s="34" customFormat="1" ht="18" customHeight="1" x14ac:dyDescent="0.2">
      <c r="A390" s="12">
        <v>389</v>
      </c>
      <c r="B390" s="8" t="s">
        <v>219</v>
      </c>
      <c r="C390" s="20">
        <v>8</v>
      </c>
      <c r="D390" s="21"/>
      <c r="E390" s="207"/>
      <c r="F390" s="4">
        <v>2</v>
      </c>
      <c r="G390" s="4"/>
      <c r="H390" s="14" t="s">
        <v>324</v>
      </c>
      <c r="I390" s="14" t="s">
        <v>190</v>
      </c>
      <c r="J390" s="14"/>
      <c r="K390" s="14"/>
      <c r="L390" s="14" t="s">
        <v>169</v>
      </c>
      <c r="M390" s="14"/>
      <c r="N390" s="14" t="s">
        <v>221</v>
      </c>
      <c r="O390" s="25"/>
      <c r="P390" s="40">
        <v>3.13</v>
      </c>
      <c r="Q390" s="40">
        <v>1</v>
      </c>
      <c r="R390" s="40">
        <f t="shared" si="56"/>
        <v>6.26</v>
      </c>
      <c r="S390" s="43"/>
      <c r="T390" s="42">
        <v>1</v>
      </c>
      <c r="U390" s="42">
        <f t="shared" si="57"/>
        <v>0</v>
      </c>
      <c r="V390" s="56"/>
      <c r="W390" s="55">
        <f t="shared" si="58"/>
        <v>0</v>
      </c>
    </row>
    <row r="391" spans="1:23" s="34" customFormat="1" ht="18" customHeight="1" x14ac:dyDescent="0.2">
      <c r="A391" s="12">
        <v>390</v>
      </c>
      <c r="B391" s="8" t="s">
        <v>24</v>
      </c>
      <c r="C391" s="20">
        <v>8</v>
      </c>
      <c r="D391" s="21"/>
      <c r="E391" s="207">
        <v>150</v>
      </c>
      <c r="F391" s="4">
        <v>4</v>
      </c>
      <c r="G391" s="4"/>
      <c r="H391" s="14" t="s">
        <v>324</v>
      </c>
      <c r="I391" s="14" t="s">
        <v>190</v>
      </c>
      <c r="J391" s="14"/>
      <c r="K391" s="14"/>
      <c r="L391" s="14" t="s">
        <v>169</v>
      </c>
      <c r="M391" s="14"/>
      <c r="N391" s="14" t="s">
        <v>168</v>
      </c>
      <c r="O391" s="25"/>
      <c r="P391" s="40"/>
      <c r="Q391" s="40">
        <v>1</v>
      </c>
      <c r="R391" s="40">
        <f t="shared" si="56"/>
        <v>0</v>
      </c>
      <c r="S391" s="43">
        <v>0.84</v>
      </c>
      <c r="T391" s="42">
        <v>1</v>
      </c>
      <c r="U391" s="42">
        <f t="shared" si="57"/>
        <v>3.36</v>
      </c>
      <c r="V391" s="56"/>
      <c r="W391" s="55">
        <f t="shared" si="58"/>
        <v>0</v>
      </c>
    </row>
    <row r="392" spans="1:23" s="34" customFormat="1" ht="18" customHeight="1" x14ac:dyDescent="0.2">
      <c r="A392" s="12">
        <v>391</v>
      </c>
      <c r="B392" s="8" t="s">
        <v>21</v>
      </c>
      <c r="C392" s="20">
        <v>6</v>
      </c>
      <c r="D392" s="21"/>
      <c r="E392" s="207"/>
      <c r="F392" s="4">
        <v>4.5</v>
      </c>
      <c r="G392" s="4">
        <v>4.5</v>
      </c>
      <c r="H392" s="14" t="s">
        <v>325</v>
      </c>
      <c r="I392" s="14" t="s">
        <v>190</v>
      </c>
      <c r="J392" s="14"/>
      <c r="K392" s="14"/>
      <c r="L392" s="14" t="s">
        <v>169</v>
      </c>
      <c r="M392" s="14"/>
      <c r="N392" s="14" t="s">
        <v>16</v>
      </c>
      <c r="O392" s="25"/>
      <c r="P392" s="40">
        <v>0.28999999999999998</v>
      </c>
      <c r="Q392" s="40">
        <v>1</v>
      </c>
      <c r="R392" s="40">
        <f t="shared" si="56"/>
        <v>1.3049999999999999</v>
      </c>
      <c r="S392" s="43">
        <v>0.44</v>
      </c>
      <c r="T392" s="42">
        <v>1</v>
      </c>
      <c r="U392" s="42">
        <f t="shared" si="57"/>
        <v>1.98</v>
      </c>
      <c r="V392" s="56">
        <v>16.5</v>
      </c>
      <c r="W392" s="55">
        <f t="shared" si="58"/>
        <v>74.25</v>
      </c>
    </row>
    <row r="393" spans="1:23" s="34" customFormat="1" ht="18" customHeight="1" x14ac:dyDescent="0.2">
      <c r="A393" s="12">
        <v>392</v>
      </c>
      <c r="B393" s="8" t="s">
        <v>21</v>
      </c>
      <c r="C393" s="20">
        <v>1</v>
      </c>
      <c r="D393" s="21"/>
      <c r="E393" s="207"/>
      <c r="F393" s="4">
        <v>0.25</v>
      </c>
      <c r="G393" s="4">
        <v>0.25</v>
      </c>
      <c r="H393" s="14" t="s">
        <v>325</v>
      </c>
      <c r="I393" s="14" t="s">
        <v>190</v>
      </c>
      <c r="J393" s="14"/>
      <c r="K393" s="14"/>
      <c r="L393" s="14" t="s">
        <v>169</v>
      </c>
      <c r="M393" s="14"/>
      <c r="N393" s="14" t="s">
        <v>16</v>
      </c>
      <c r="O393" s="25"/>
      <c r="P393" s="40">
        <v>7.0000000000000007E-2</v>
      </c>
      <c r="Q393" s="40">
        <v>1</v>
      </c>
      <c r="R393" s="40">
        <f t="shared" si="56"/>
        <v>1.7500000000000002E-2</v>
      </c>
      <c r="S393" s="43">
        <v>0.11</v>
      </c>
      <c r="T393" s="42">
        <v>1</v>
      </c>
      <c r="U393" s="42">
        <f t="shared" si="57"/>
        <v>2.75E-2</v>
      </c>
      <c r="V393" s="56">
        <v>6.5</v>
      </c>
      <c r="W393" s="55">
        <f t="shared" si="58"/>
        <v>1.625</v>
      </c>
    </row>
    <row r="394" spans="1:23" s="34" customFormat="1" ht="18" customHeight="1" x14ac:dyDescent="0.2">
      <c r="A394" s="12">
        <v>393</v>
      </c>
      <c r="B394" s="8" t="s">
        <v>219</v>
      </c>
      <c r="C394" s="20">
        <v>8</v>
      </c>
      <c r="D394" s="21"/>
      <c r="E394" s="207"/>
      <c r="F394" s="4">
        <v>1</v>
      </c>
      <c r="G394" s="4"/>
      <c r="H394" s="14" t="s">
        <v>325</v>
      </c>
      <c r="I394" s="14" t="s">
        <v>190</v>
      </c>
      <c r="J394" s="14"/>
      <c r="K394" s="14"/>
      <c r="L394" s="14" t="s">
        <v>169</v>
      </c>
      <c r="M394" s="14"/>
      <c r="N394" s="14" t="s">
        <v>221</v>
      </c>
      <c r="O394" s="25"/>
      <c r="P394" s="40">
        <v>3.13</v>
      </c>
      <c r="Q394" s="40">
        <v>1</v>
      </c>
      <c r="R394" s="40">
        <f t="shared" si="56"/>
        <v>3.13</v>
      </c>
      <c r="S394" s="43"/>
      <c r="T394" s="42">
        <v>1</v>
      </c>
      <c r="U394" s="42">
        <f t="shared" si="57"/>
        <v>0</v>
      </c>
      <c r="V394" s="56"/>
      <c r="W394" s="55">
        <f t="shared" si="58"/>
        <v>0</v>
      </c>
    </row>
    <row r="395" spans="1:23" s="34" customFormat="1" ht="18" customHeight="1" x14ac:dyDescent="0.2">
      <c r="A395" s="12">
        <v>394</v>
      </c>
      <c r="B395" s="8" t="s">
        <v>219</v>
      </c>
      <c r="C395" s="20">
        <v>6</v>
      </c>
      <c r="D395" s="21"/>
      <c r="E395" s="207"/>
      <c r="F395" s="4">
        <v>6</v>
      </c>
      <c r="G395" s="4"/>
      <c r="H395" s="14" t="s">
        <v>325</v>
      </c>
      <c r="I395" s="14" t="s">
        <v>190</v>
      </c>
      <c r="J395" s="14"/>
      <c r="K395" s="14"/>
      <c r="L395" s="14" t="s">
        <v>169</v>
      </c>
      <c r="M395" s="14"/>
      <c r="N395" s="14" t="s">
        <v>221</v>
      </c>
      <c r="O395" s="25"/>
      <c r="P395" s="40">
        <v>2.48</v>
      </c>
      <c r="Q395" s="40">
        <v>1</v>
      </c>
      <c r="R395" s="40">
        <f t="shared" si="56"/>
        <v>14.879999999999999</v>
      </c>
      <c r="S395" s="43"/>
      <c r="T395" s="42">
        <v>1</v>
      </c>
      <c r="U395" s="42">
        <f t="shared" si="57"/>
        <v>0</v>
      </c>
      <c r="V395" s="56"/>
      <c r="W395" s="55">
        <f t="shared" si="58"/>
        <v>0</v>
      </c>
    </row>
    <row r="396" spans="1:23" s="34" customFormat="1" ht="18" customHeight="1" x14ac:dyDescent="0.2">
      <c r="A396" s="12">
        <v>395</v>
      </c>
      <c r="B396" s="8" t="s">
        <v>219</v>
      </c>
      <c r="C396" s="20">
        <v>2</v>
      </c>
      <c r="D396" s="21"/>
      <c r="E396" s="207"/>
      <c r="F396" s="4">
        <v>2</v>
      </c>
      <c r="G396" s="4"/>
      <c r="H396" s="14" t="s">
        <v>325</v>
      </c>
      <c r="I396" s="14" t="s">
        <v>190</v>
      </c>
      <c r="J396" s="14"/>
      <c r="K396" s="14"/>
      <c r="L396" s="14" t="s">
        <v>169</v>
      </c>
      <c r="M396" s="14"/>
      <c r="N396" s="14" t="s">
        <v>221</v>
      </c>
      <c r="O396" s="25"/>
      <c r="P396" s="40">
        <v>1.2</v>
      </c>
      <c r="Q396" s="40">
        <v>1</v>
      </c>
      <c r="R396" s="40">
        <f t="shared" si="56"/>
        <v>2.4</v>
      </c>
      <c r="S396" s="43"/>
      <c r="T396" s="42">
        <v>1</v>
      </c>
      <c r="U396" s="42">
        <f t="shared" si="57"/>
        <v>0</v>
      </c>
      <c r="V396" s="56"/>
      <c r="W396" s="55">
        <f t="shared" si="58"/>
        <v>0</v>
      </c>
    </row>
    <row r="397" spans="1:23" s="34" customFormat="1" ht="18" customHeight="1" x14ac:dyDescent="0.2">
      <c r="A397" s="12">
        <v>396</v>
      </c>
      <c r="B397" s="8" t="s">
        <v>219</v>
      </c>
      <c r="C397" s="20">
        <v>1</v>
      </c>
      <c r="D397" s="21"/>
      <c r="E397" s="207"/>
      <c r="F397" s="4">
        <v>2</v>
      </c>
      <c r="G397" s="4"/>
      <c r="H397" s="14" t="s">
        <v>325</v>
      </c>
      <c r="I397" s="14" t="s">
        <v>190</v>
      </c>
      <c r="J397" s="14"/>
      <c r="K397" s="14"/>
      <c r="L397" s="14" t="s">
        <v>169</v>
      </c>
      <c r="M397" s="14"/>
      <c r="N397" s="14" t="s">
        <v>221</v>
      </c>
      <c r="O397" s="25"/>
      <c r="P397" s="40">
        <v>0.6</v>
      </c>
      <c r="Q397" s="40">
        <v>1</v>
      </c>
      <c r="R397" s="40">
        <f t="shared" si="56"/>
        <v>1.2</v>
      </c>
      <c r="S397" s="43"/>
      <c r="T397" s="42">
        <v>1</v>
      </c>
      <c r="U397" s="42">
        <f t="shared" si="57"/>
        <v>0</v>
      </c>
      <c r="V397" s="56"/>
      <c r="W397" s="55">
        <f t="shared" si="58"/>
        <v>0</v>
      </c>
    </row>
    <row r="398" spans="1:23" s="34" customFormat="1" ht="18" customHeight="1" x14ac:dyDescent="0.2">
      <c r="A398" s="12">
        <v>397</v>
      </c>
      <c r="B398" s="8" t="s">
        <v>220</v>
      </c>
      <c r="C398" s="20">
        <v>6</v>
      </c>
      <c r="D398" s="21"/>
      <c r="E398" s="207"/>
      <c r="F398" s="4">
        <v>1</v>
      </c>
      <c r="G398" s="4"/>
      <c r="H398" s="14" t="s">
        <v>325</v>
      </c>
      <c r="I398" s="14" t="s">
        <v>190</v>
      </c>
      <c r="J398" s="14"/>
      <c r="K398" s="14"/>
      <c r="L398" s="14" t="s">
        <v>169</v>
      </c>
      <c r="M398" s="14"/>
      <c r="N398" s="14" t="s">
        <v>168</v>
      </c>
      <c r="O398" s="25"/>
      <c r="P398" s="40"/>
      <c r="Q398" s="40">
        <v>1</v>
      </c>
      <c r="R398" s="40">
        <f t="shared" si="56"/>
        <v>0</v>
      </c>
      <c r="S398" s="43">
        <v>3.72</v>
      </c>
      <c r="T398" s="42">
        <v>1</v>
      </c>
      <c r="U398" s="42">
        <f t="shared" si="57"/>
        <v>3.72</v>
      </c>
      <c r="V398" s="56"/>
      <c r="W398" s="55">
        <f t="shared" si="58"/>
        <v>0</v>
      </c>
    </row>
    <row r="399" spans="1:23" s="34" customFormat="1" ht="18" customHeight="1" x14ac:dyDescent="0.2">
      <c r="A399" s="12">
        <v>398</v>
      </c>
      <c r="B399" s="8" t="s">
        <v>24</v>
      </c>
      <c r="C399" s="20">
        <v>8</v>
      </c>
      <c r="D399" s="21"/>
      <c r="E399" s="207">
        <v>150</v>
      </c>
      <c r="F399" s="4">
        <v>1</v>
      </c>
      <c r="G399" s="4"/>
      <c r="H399" s="14" t="s">
        <v>325</v>
      </c>
      <c r="I399" s="14" t="s">
        <v>190</v>
      </c>
      <c r="J399" s="14"/>
      <c r="K399" s="14"/>
      <c r="L399" s="14" t="s">
        <v>169</v>
      </c>
      <c r="M399" s="14"/>
      <c r="N399" s="14" t="s">
        <v>168</v>
      </c>
      <c r="O399" s="25"/>
      <c r="P399" s="40"/>
      <c r="Q399" s="40">
        <v>1</v>
      </c>
      <c r="R399" s="40">
        <f t="shared" ref="R399:R462" si="59">IF(N399="S/F",(P399*F399),IF(N399="S",(SUM(F399*P399*Q399)),0))</f>
        <v>0</v>
      </c>
      <c r="S399" s="43">
        <v>0.84</v>
      </c>
      <c r="T399" s="42">
        <v>1</v>
      </c>
      <c r="U399" s="42">
        <f t="shared" ref="U399:U462" si="60">IF(N399="S/F",(S399*F399),IF(N399="F",(SUM(S399*F399*T399)),0))</f>
        <v>0.84</v>
      </c>
      <c r="V399" s="56"/>
      <c r="W399" s="55">
        <f t="shared" ref="W399:W462" si="61">G399*V399</f>
        <v>0</v>
      </c>
    </row>
    <row r="400" spans="1:23" s="34" customFormat="1" ht="18" customHeight="1" x14ac:dyDescent="0.2">
      <c r="A400" s="12">
        <v>399</v>
      </c>
      <c r="B400" s="8" t="s">
        <v>24</v>
      </c>
      <c r="C400" s="20">
        <v>6</v>
      </c>
      <c r="D400" s="21"/>
      <c r="E400" s="207">
        <v>150</v>
      </c>
      <c r="F400" s="4">
        <v>1</v>
      </c>
      <c r="G400" s="4"/>
      <c r="H400" s="14" t="s">
        <v>325</v>
      </c>
      <c r="I400" s="14" t="s">
        <v>190</v>
      </c>
      <c r="J400" s="14"/>
      <c r="K400" s="14"/>
      <c r="L400" s="14" t="s">
        <v>169</v>
      </c>
      <c r="M400" s="14"/>
      <c r="N400" s="14" t="s">
        <v>168</v>
      </c>
      <c r="O400" s="25"/>
      <c r="P400" s="40"/>
      <c r="Q400" s="40">
        <v>1</v>
      </c>
      <c r="R400" s="40">
        <f t="shared" si="59"/>
        <v>0</v>
      </c>
      <c r="S400" s="43">
        <v>0.86</v>
      </c>
      <c r="T400" s="42">
        <v>1</v>
      </c>
      <c r="U400" s="42">
        <f t="shared" si="60"/>
        <v>0.86</v>
      </c>
      <c r="V400" s="56"/>
      <c r="W400" s="55">
        <f t="shared" si="61"/>
        <v>0</v>
      </c>
    </row>
    <row r="401" spans="1:23" s="34" customFormat="1" ht="18" customHeight="1" x14ac:dyDescent="0.2">
      <c r="A401" s="12">
        <v>400</v>
      </c>
      <c r="B401" s="8" t="s">
        <v>24</v>
      </c>
      <c r="C401" s="20">
        <v>2</v>
      </c>
      <c r="D401" s="21"/>
      <c r="E401" s="207">
        <v>150</v>
      </c>
      <c r="F401" s="4">
        <v>2</v>
      </c>
      <c r="G401" s="4"/>
      <c r="H401" s="14" t="s">
        <v>325</v>
      </c>
      <c r="I401" s="14" t="s">
        <v>190</v>
      </c>
      <c r="J401" s="14"/>
      <c r="K401" s="14"/>
      <c r="L401" s="14" t="s">
        <v>169</v>
      </c>
      <c r="M401" s="14"/>
      <c r="N401" s="14" t="s">
        <v>168</v>
      </c>
      <c r="O401" s="25"/>
      <c r="P401" s="40"/>
      <c r="Q401" s="40">
        <v>1</v>
      </c>
      <c r="R401" s="40">
        <f t="shared" si="59"/>
        <v>0</v>
      </c>
      <c r="S401" s="43">
        <v>0.39</v>
      </c>
      <c r="T401" s="42">
        <v>1</v>
      </c>
      <c r="U401" s="42">
        <f t="shared" si="60"/>
        <v>0.78</v>
      </c>
      <c r="V401" s="56"/>
      <c r="W401" s="55">
        <f t="shared" si="61"/>
        <v>0</v>
      </c>
    </row>
    <row r="402" spans="1:23" s="34" customFormat="1" ht="18" customHeight="1" x14ac:dyDescent="0.2">
      <c r="A402" s="12">
        <v>401</v>
      </c>
      <c r="B402" s="8" t="s">
        <v>23</v>
      </c>
      <c r="C402" s="20">
        <v>6</v>
      </c>
      <c r="D402" s="21"/>
      <c r="E402" s="207"/>
      <c r="F402" s="4">
        <v>1</v>
      </c>
      <c r="G402" s="4">
        <v>1</v>
      </c>
      <c r="H402" s="14" t="s">
        <v>325</v>
      </c>
      <c r="I402" s="14" t="s">
        <v>190</v>
      </c>
      <c r="J402" s="14"/>
      <c r="K402" s="14"/>
      <c r="L402" s="14" t="s">
        <v>169</v>
      </c>
      <c r="M402" s="14"/>
      <c r="N402" s="14" t="s">
        <v>16</v>
      </c>
      <c r="O402" s="25"/>
      <c r="P402" s="40">
        <v>4.5</v>
      </c>
      <c r="Q402" s="40">
        <v>1</v>
      </c>
      <c r="R402" s="40">
        <f t="shared" si="59"/>
        <v>4.5</v>
      </c>
      <c r="S402" s="43">
        <v>4.5</v>
      </c>
      <c r="T402" s="42">
        <v>1</v>
      </c>
      <c r="U402" s="42">
        <f t="shared" si="60"/>
        <v>4.5</v>
      </c>
      <c r="V402" s="56">
        <v>120</v>
      </c>
      <c r="W402" s="55">
        <f t="shared" si="61"/>
        <v>120</v>
      </c>
    </row>
    <row r="403" spans="1:23" s="34" customFormat="1" ht="18" customHeight="1" x14ac:dyDescent="0.2">
      <c r="A403" s="12">
        <v>402</v>
      </c>
      <c r="B403" s="8" t="s">
        <v>21</v>
      </c>
      <c r="C403" s="20">
        <v>8</v>
      </c>
      <c r="D403" s="21"/>
      <c r="E403" s="207"/>
      <c r="F403" s="4">
        <v>1.33</v>
      </c>
      <c r="G403" s="4">
        <v>1.33</v>
      </c>
      <c r="H403" s="14" t="s">
        <v>326</v>
      </c>
      <c r="I403" s="14" t="s">
        <v>190</v>
      </c>
      <c r="J403" s="14"/>
      <c r="K403" s="14"/>
      <c r="L403" s="14" t="s">
        <v>169</v>
      </c>
      <c r="M403" s="14"/>
      <c r="N403" s="14" t="s">
        <v>16</v>
      </c>
      <c r="O403" s="25"/>
      <c r="P403" s="40">
        <v>0.36</v>
      </c>
      <c r="Q403" s="40">
        <v>1</v>
      </c>
      <c r="R403" s="40">
        <f t="shared" si="59"/>
        <v>0.4788</v>
      </c>
      <c r="S403" s="43">
        <v>0.54</v>
      </c>
      <c r="T403" s="42">
        <v>1</v>
      </c>
      <c r="U403" s="42">
        <f t="shared" si="60"/>
        <v>0.71820000000000006</v>
      </c>
      <c r="V403" s="56">
        <v>18</v>
      </c>
      <c r="W403" s="55">
        <f t="shared" si="61"/>
        <v>23.94</v>
      </c>
    </row>
    <row r="404" spans="1:23" s="34" customFormat="1" ht="18" customHeight="1" x14ac:dyDescent="0.2">
      <c r="A404" s="12">
        <v>403</v>
      </c>
      <c r="B404" s="8" t="s">
        <v>219</v>
      </c>
      <c r="C404" s="20">
        <v>8</v>
      </c>
      <c r="D404" s="21"/>
      <c r="E404" s="207"/>
      <c r="F404" s="4">
        <v>2</v>
      </c>
      <c r="G404" s="4"/>
      <c r="H404" s="14" t="s">
        <v>326</v>
      </c>
      <c r="I404" s="14" t="s">
        <v>190</v>
      </c>
      <c r="J404" s="14"/>
      <c r="K404" s="14"/>
      <c r="L404" s="14" t="s">
        <v>169</v>
      </c>
      <c r="M404" s="14"/>
      <c r="N404" s="14" t="s">
        <v>221</v>
      </c>
      <c r="O404" s="25"/>
      <c r="P404" s="40">
        <v>3.13</v>
      </c>
      <c r="Q404" s="40">
        <v>1</v>
      </c>
      <c r="R404" s="40">
        <f t="shared" si="59"/>
        <v>6.26</v>
      </c>
      <c r="S404" s="43"/>
      <c r="T404" s="42">
        <v>1</v>
      </c>
      <c r="U404" s="42">
        <f t="shared" si="60"/>
        <v>0</v>
      </c>
      <c r="V404" s="56"/>
      <c r="W404" s="55">
        <f t="shared" si="61"/>
        <v>0</v>
      </c>
    </row>
    <row r="405" spans="1:23" s="34" customFormat="1" ht="18" customHeight="1" x14ac:dyDescent="0.2">
      <c r="A405" s="12">
        <v>404</v>
      </c>
      <c r="B405" s="8" t="s">
        <v>24</v>
      </c>
      <c r="C405" s="20">
        <v>8</v>
      </c>
      <c r="D405" s="21"/>
      <c r="E405" s="207">
        <v>150</v>
      </c>
      <c r="F405" s="4">
        <v>4</v>
      </c>
      <c r="G405" s="4"/>
      <c r="H405" s="14" t="s">
        <v>326</v>
      </c>
      <c r="I405" s="14" t="s">
        <v>190</v>
      </c>
      <c r="J405" s="14"/>
      <c r="K405" s="14"/>
      <c r="L405" s="14" t="s">
        <v>169</v>
      </c>
      <c r="M405" s="14"/>
      <c r="N405" s="14" t="s">
        <v>168</v>
      </c>
      <c r="O405" s="25"/>
      <c r="P405" s="40"/>
      <c r="Q405" s="40">
        <v>1</v>
      </c>
      <c r="R405" s="40">
        <f t="shared" si="59"/>
        <v>0</v>
      </c>
      <c r="S405" s="43">
        <v>0.84</v>
      </c>
      <c r="T405" s="42">
        <v>1</v>
      </c>
      <c r="U405" s="42">
        <f t="shared" si="60"/>
        <v>3.36</v>
      </c>
      <c r="V405" s="56"/>
      <c r="W405" s="55">
        <f t="shared" si="61"/>
        <v>0</v>
      </c>
    </row>
    <row r="406" spans="1:23" s="34" customFormat="1" ht="18" customHeight="1" x14ac:dyDescent="0.2">
      <c r="A406" s="12">
        <v>405</v>
      </c>
      <c r="B406" s="8" t="s">
        <v>21</v>
      </c>
      <c r="C406" s="20">
        <v>6</v>
      </c>
      <c r="D406" s="21"/>
      <c r="E406" s="207"/>
      <c r="F406" s="4">
        <v>4.5</v>
      </c>
      <c r="G406" s="4">
        <v>4.5</v>
      </c>
      <c r="H406" s="14" t="s">
        <v>327</v>
      </c>
      <c r="I406" s="14" t="s">
        <v>190</v>
      </c>
      <c r="J406" s="14"/>
      <c r="K406" s="14"/>
      <c r="L406" s="14" t="s">
        <v>169</v>
      </c>
      <c r="M406" s="14"/>
      <c r="N406" s="14" t="s">
        <v>16</v>
      </c>
      <c r="O406" s="25"/>
      <c r="P406" s="40">
        <v>0.28999999999999998</v>
      </c>
      <c r="Q406" s="40">
        <v>1</v>
      </c>
      <c r="R406" s="40">
        <f t="shared" si="59"/>
        <v>1.3049999999999999</v>
      </c>
      <c r="S406" s="43">
        <v>0.44</v>
      </c>
      <c r="T406" s="42">
        <v>1</v>
      </c>
      <c r="U406" s="42">
        <f t="shared" si="60"/>
        <v>1.98</v>
      </c>
      <c r="V406" s="56">
        <v>16.5</v>
      </c>
      <c r="W406" s="55">
        <f t="shared" si="61"/>
        <v>74.25</v>
      </c>
    </row>
    <row r="407" spans="1:23" s="34" customFormat="1" ht="18" customHeight="1" x14ac:dyDescent="0.2">
      <c r="A407" s="12">
        <v>406</v>
      </c>
      <c r="B407" s="8" t="s">
        <v>21</v>
      </c>
      <c r="C407" s="20">
        <v>1</v>
      </c>
      <c r="D407" s="21"/>
      <c r="E407" s="207"/>
      <c r="F407" s="4">
        <v>0.25</v>
      </c>
      <c r="G407" s="4">
        <v>0.25</v>
      </c>
      <c r="H407" s="14" t="s">
        <v>327</v>
      </c>
      <c r="I407" s="14" t="s">
        <v>190</v>
      </c>
      <c r="J407" s="14"/>
      <c r="K407" s="14"/>
      <c r="L407" s="14" t="s">
        <v>169</v>
      </c>
      <c r="M407" s="14"/>
      <c r="N407" s="14" t="s">
        <v>16</v>
      </c>
      <c r="O407" s="25"/>
      <c r="P407" s="40">
        <v>7.0000000000000007E-2</v>
      </c>
      <c r="Q407" s="40">
        <v>1</v>
      </c>
      <c r="R407" s="40">
        <f t="shared" si="59"/>
        <v>1.7500000000000002E-2</v>
      </c>
      <c r="S407" s="43">
        <v>0.11</v>
      </c>
      <c r="T407" s="42">
        <v>1</v>
      </c>
      <c r="U407" s="42">
        <f t="shared" si="60"/>
        <v>2.75E-2</v>
      </c>
      <c r="V407" s="56">
        <v>6.5</v>
      </c>
      <c r="W407" s="55">
        <f t="shared" si="61"/>
        <v>1.625</v>
      </c>
    </row>
    <row r="408" spans="1:23" s="34" customFormat="1" ht="18" customHeight="1" x14ac:dyDescent="0.2">
      <c r="A408" s="12">
        <v>407</v>
      </c>
      <c r="B408" s="8" t="s">
        <v>219</v>
      </c>
      <c r="C408" s="20">
        <v>8</v>
      </c>
      <c r="D408" s="21"/>
      <c r="E408" s="207"/>
      <c r="F408" s="4">
        <v>1</v>
      </c>
      <c r="G408" s="4"/>
      <c r="H408" s="14" t="s">
        <v>327</v>
      </c>
      <c r="I408" s="14" t="s">
        <v>190</v>
      </c>
      <c r="J408" s="14"/>
      <c r="K408" s="14"/>
      <c r="L408" s="14" t="s">
        <v>169</v>
      </c>
      <c r="M408" s="14"/>
      <c r="N408" s="14" t="s">
        <v>221</v>
      </c>
      <c r="O408" s="25"/>
      <c r="P408" s="40">
        <v>3.13</v>
      </c>
      <c r="Q408" s="40">
        <v>1</v>
      </c>
      <c r="R408" s="40">
        <f t="shared" si="59"/>
        <v>3.13</v>
      </c>
      <c r="S408" s="43"/>
      <c r="T408" s="42">
        <v>1</v>
      </c>
      <c r="U408" s="42">
        <f t="shared" si="60"/>
        <v>0</v>
      </c>
      <c r="V408" s="56"/>
      <c r="W408" s="55">
        <f t="shared" si="61"/>
        <v>0</v>
      </c>
    </row>
    <row r="409" spans="1:23" s="34" customFormat="1" ht="18" customHeight="1" x14ac:dyDescent="0.2">
      <c r="A409" s="12">
        <v>408</v>
      </c>
      <c r="B409" s="8" t="s">
        <v>219</v>
      </c>
      <c r="C409" s="20">
        <v>6</v>
      </c>
      <c r="D409" s="21"/>
      <c r="E409" s="207"/>
      <c r="F409" s="4">
        <v>6</v>
      </c>
      <c r="G409" s="4"/>
      <c r="H409" s="14" t="s">
        <v>327</v>
      </c>
      <c r="I409" s="14" t="s">
        <v>190</v>
      </c>
      <c r="J409" s="14"/>
      <c r="K409" s="14"/>
      <c r="L409" s="14" t="s">
        <v>169</v>
      </c>
      <c r="M409" s="14"/>
      <c r="N409" s="14" t="s">
        <v>221</v>
      </c>
      <c r="O409" s="25"/>
      <c r="P409" s="40">
        <v>2.48</v>
      </c>
      <c r="Q409" s="40">
        <v>1</v>
      </c>
      <c r="R409" s="40">
        <f t="shared" si="59"/>
        <v>14.879999999999999</v>
      </c>
      <c r="S409" s="43"/>
      <c r="T409" s="42">
        <v>1</v>
      </c>
      <c r="U409" s="42">
        <f t="shared" si="60"/>
        <v>0</v>
      </c>
      <c r="V409" s="56"/>
      <c r="W409" s="55">
        <f t="shared" si="61"/>
        <v>0</v>
      </c>
    </row>
    <row r="410" spans="1:23" s="34" customFormat="1" ht="18" customHeight="1" x14ac:dyDescent="0.2">
      <c r="A410" s="12">
        <v>409</v>
      </c>
      <c r="B410" s="8" t="s">
        <v>219</v>
      </c>
      <c r="C410" s="20">
        <v>2</v>
      </c>
      <c r="D410" s="21"/>
      <c r="E410" s="207"/>
      <c r="F410" s="4">
        <v>2</v>
      </c>
      <c r="G410" s="4"/>
      <c r="H410" s="14" t="s">
        <v>327</v>
      </c>
      <c r="I410" s="14" t="s">
        <v>190</v>
      </c>
      <c r="J410" s="14"/>
      <c r="K410" s="14"/>
      <c r="L410" s="14" t="s">
        <v>169</v>
      </c>
      <c r="M410" s="14"/>
      <c r="N410" s="14" t="s">
        <v>221</v>
      </c>
      <c r="O410" s="25"/>
      <c r="P410" s="40">
        <v>1.2</v>
      </c>
      <c r="Q410" s="40">
        <v>1</v>
      </c>
      <c r="R410" s="40">
        <f t="shared" si="59"/>
        <v>2.4</v>
      </c>
      <c r="S410" s="43"/>
      <c r="T410" s="42">
        <v>1</v>
      </c>
      <c r="U410" s="42">
        <f t="shared" si="60"/>
        <v>0</v>
      </c>
      <c r="V410" s="56"/>
      <c r="W410" s="55">
        <f t="shared" si="61"/>
        <v>0</v>
      </c>
    </row>
    <row r="411" spans="1:23" s="34" customFormat="1" ht="18" customHeight="1" x14ac:dyDescent="0.2">
      <c r="A411" s="12">
        <v>410</v>
      </c>
      <c r="B411" s="8" t="s">
        <v>219</v>
      </c>
      <c r="C411" s="20">
        <v>1</v>
      </c>
      <c r="D411" s="21"/>
      <c r="E411" s="207"/>
      <c r="F411" s="4">
        <v>2</v>
      </c>
      <c r="G411" s="4"/>
      <c r="H411" s="14" t="s">
        <v>327</v>
      </c>
      <c r="I411" s="14" t="s">
        <v>190</v>
      </c>
      <c r="J411" s="14"/>
      <c r="K411" s="14"/>
      <c r="L411" s="14" t="s">
        <v>169</v>
      </c>
      <c r="M411" s="14"/>
      <c r="N411" s="14" t="s">
        <v>221</v>
      </c>
      <c r="O411" s="25"/>
      <c r="P411" s="40">
        <v>0.6</v>
      </c>
      <c r="Q411" s="40">
        <v>1</v>
      </c>
      <c r="R411" s="40">
        <f t="shared" si="59"/>
        <v>1.2</v>
      </c>
      <c r="S411" s="43"/>
      <c r="T411" s="42">
        <v>1</v>
      </c>
      <c r="U411" s="42">
        <f t="shared" si="60"/>
        <v>0</v>
      </c>
      <c r="V411" s="56"/>
      <c r="W411" s="55">
        <f t="shared" si="61"/>
        <v>0</v>
      </c>
    </row>
    <row r="412" spans="1:23" s="34" customFormat="1" ht="18" customHeight="1" x14ac:dyDescent="0.2">
      <c r="A412" s="12">
        <v>411</v>
      </c>
      <c r="B412" s="8" t="s">
        <v>220</v>
      </c>
      <c r="C412" s="20">
        <v>6</v>
      </c>
      <c r="D412" s="21"/>
      <c r="E412" s="207"/>
      <c r="F412" s="4">
        <v>1</v>
      </c>
      <c r="G412" s="4"/>
      <c r="H412" s="14" t="s">
        <v>327</v>
      </c>
      <c r="I412" s="14" t="s">
        <v>190</v>
      </c>
      <c r="J412" s="14"/>
      <c r="K412" s="14"/>
      <c r="L412" s="14" t="s">
        <v>169</v>
      </c>
      <c r="M412" s="14"/>
      <c r="N412" s="14" t="s">
        <v>168</v>
      </c>
      <c r="O412" s="25"/>
      <c r="P412" s="40"/>
      <c r="Q412" s="40">
        <v>1</v>
      </c>
      <c r="R412" s="40">
        <f t="shared" si="59"/>
        <v>0</v>
      </c>
      <c r="S412" s="43">
        <v>3.72</v>
      </c>
      <c r="T412" s="42">
        <v>1</v>
      </c>
      <c r="U412" s="42">
        <f t="shared" si="60"/>
        <v>3.72</v>
      </c>
      <c r="V412" s="56"/>
      <c r="W412" s="55">
        <f t="shared" si="61"/>
        <v>0</v>
      </c>
    </row>
    <row r="413" spans="1:23" s="34" customFormat="1" ht="18" customHeight="1" x14ac:dyDescent="0.2">
      <c r="A413" s="12">
        <v>412</v>
      </c>
      <c r="B413" s="8" t="s">
        <v>24</v>
      </c>
      <c r="C413" s="20">
        <v>8</v>
      </c>
      <c r="D413" s="21"/>
      <c r="E413" s="207">
        <v>150</v>
      </c>
      <c r="F413" s="4">
        <v>1</v>
      </c>
      <c r="G413" s="4"/>
      <c r="H413" s="14" t="s">
        <v>327</v>
      </c>
      <c r="I413" s="14" t="s">
        <v>190</v>
      </c>
      <c r="J413" s="14"/>
      <c r="K413" s="14"/>
      <c r="L413" s="14" t="s">
        <v>169</v>
      </c>
      <c r="M413" s="14"/>
      <c r="N413" s="14" t="s">
        <v>168</v>
      </c>
      <c r="O413" s="25"/>
      <c r="P413" s="40"/>
      <c r="Q413" s="40">
        <v>1</v>
      </c>
      <c r="R413" s="40">
        <f t="shared" si="59"/>
        <v>0</v>
      </c>
      <c r="S413" s="43">
        <v>0.84</v>
      </c>
      <c r="T413" s="42">
        <v>1</v>
      </c>
      <c r="U413" s="42">
        <f t="shared" si="60"/>
        <v>0.84</v>
      </c>
      <c r="V413" s="56"/>
      <c r="W413" s="55">
        <f t="shared" si="61"/>
        <v>0</v>
      </c>
    </row>
    <row r="414" spans="1:23" s="34" customFormat="1" ht="18" customHeight="1" x14ac:dyDescent="0.2">
      <c r="A414" s="12">
        <v>413</v>
      </c>
      <c r="B414" s="8" t="s">
        <v>24</v>
      </c>
      <c r="C414" s="20">
        <v>6</v>
      </c>
      <c r="D414" s="21"/>
      <c r="E414" s="207">
        <v>150</v>
      </c>
      <c r="F414" s="4">
        <v>1</v>
      </c>
      <c r="G414" s="4"/>
      <c r="H414" s="14" t="s">
        <v>327</v>
      </c>
      <c r="I414" s="14" t="s">
        <v>190</v>
      </c>
      <c r="J414" s="14"/>
      <c r="K414" s="14"/>
      <c r="L414" s="14" t="s">
        <v>169</v>
      </c>
      <c r="M414" s="14"/>
      <c r="N414" s="14" t="s">
        <v>168</v>
      </c>
      <c r="O414" s="25"/>
      <c r="P414" s="40"/>
      <c r="Q414" s="40">
        <v>1</v>
      </c>
      <c r="R414" s="40">
        <f t="shared" si="59"/>
        <v>0</v>
      </c>
      <c r="S414" s="43">
        <v>0.86</v>
      </c>
      <c r="T414" s="42">
        <v>1</v>
      </c>
      <c r="U414" s="42">
        <f t="shared" si="60"/>
        <v>0.86</v>
      </c>
      <c r="V414" s="56"/>
      <c r="W414" s="55">
        <f t="shared" si="61"/>
        <v>0</v>
      </c>
    </row>
    <row r="415" spans="1:23" s="34" customFormat="1" ht="18" customHeight="1" x14ac:dyDescent="0.2">
      <c r="A415" s="12">
        <v>414</v>
      </c>
      <c r="B415" s="8" t="s">
        <v>24</v>
      </c>
      <c r="C415" s="20">
        <v>2</v>
      </c>
      <c r="D415" s="21"/>
      <c r="E415" s="207">
        <v>150</v>
      </c>
      <c r="F415" s="4">
        <v>2</v>
      </c>
      <c r="G415" s="4"/>
      <c r="H415" s="14" t="s">
        <v>327</v>
      </c>
      <c r="I415" s="14" t="s">
        <v>190</v>
      </c>
      <c r="J415" s="14"/>
      <c r="K415" s="14"/>
      <c r="L415" s="14" t="s">
        <v>169</v>
      </c>
      <c r="M415" s="14"/>
      <c r="N415" s="14" t="s">
        <v>168</v>
      </c>
      <c r="O415" s="25"/>
      <c r="P415" s="40"/>
      <c r="Q415" s="40">
        <v>1</v>
      </c>
      <c r="R415" s="40">
        <f t="shared" si="59"/>
        <v>0</v>
      </c>
      <c r="S415" s="43">
        <v>0.39</v>
      </c>
      <c r="T415" s="42">
        <v>1</v>
      </c>
      <c r="U415" s="42">
        <f t="shared" si="60"/>
        <v>0.78</v>
      </c>
      <c r="V415" s="56"/>
      <c r="W415" s="55">
        <f t="shared" si="61"/>
        <v>0</v>
      </c>
    </row>
    <row r="416" spans="1:23" s="34" customFormat="1" ht="18" customHeight="1" x14ac:dyDescent="0.2">
      <c r="A416" s="12">
        <v>415</v>
      </c>
      <c r="B416" s="8" t="s">
        <v>23</v>
      </c>
      <c r="C416" s="20">
        <v>6</v>
      </c>
      <c r="D416" s="21"/>
      <c r="E416" s="207"/>
      <c r="F416" s="4">
        <v>1</v>
      </c>
      <c r="G416" s="4">
        <v>1</v>
      </c>
      <c r="H416" s="14" t="s">
        <v>327</v>
      </c>
      <c r="I416" s="14" t="s">
        <v>190</v>
      </c>
      <c r="J416" s="14"/>
      <c r="K416" s="14"/>
      <c r="L416" s="14" t="s">
        <v>169</v>
      </c>
      <c r="M416" s="14"/>
      <c r="N416" s="14" t="s">
        <v>16</v>
      </c>
      <c r="O416" s="25"/>
      <c r="P416" s="40">
        <v>4.5</v>
      </c>
      <c r="Q416" s="40">
        <v>1</v>
      </c>
      <c r="R416" s="40">
        <f t="shared" si="59"/>
        <v>4.5</v>
      </c>
      <c r="S416" s="43">
        <v>4.5</v>
      </c>
      <c r="T416" s="42">
        <v>1</v>
      </c>
      <c r="U416" s="42">
        <f t="shared" si="60"/>
        <v>4.5</v>
      </c>
      <c r="V416" s="56">
        <v>120</v>
      </c>
      <c r="W416" s="55">
        <f t="shared" si="61"/>
        <v>120</v>
      </c>
    </row>
    <row r="417" spans="1:23" s="34" customFormat="1" ht="18" customHeight="1" x14ac:dyDescent="0.2">
      <c r="A417" s="12">
        <v>416</v>
      </c>
      <c r="B417" s="8" t="s">
        <v>21</v>
      </c>
      <c r="C417" s="20">
        <v>8</v>
      </c>
      <c r="D417" s="21"/>
      <c r="E417" s="207"/>
      <c r="F417" s="4">
        <v>20.100000000000001</v>
      </c>
      <c r="G417" s="4">
        <v>20.100000000000001</v>
      </c>
      <c r="H417" s="14" t="s">
        <v>328</v>
      </c>
      <c r="I417" s="14" t="s">
        <v>190</v>
      </c>
      <c r="J417" s="14"/>
      <c r="K417" s="14"/>
      <c r="L417" s="14" t="s">
        <v>169</v>
      </c>
      <c r="M417" s="14"/>
      <c r="N417" s="14" t="s">
        <v>16</v>
      </c>
      <c r="O417" s="25"/>
      <c r="P417" s="40">
        <v>0.36</v>
      </c>
      <c r="Q417" s="40">
        <v>1</v>
      </c>
      <c r="R417" s="40">
        <f t="shared" si="59"/>
        <v>7.2360000000000007</v>
      </c>
      <c r="S417" s="43">
        <v>0.54</v>
      </c>
      <c r="T417" s="42">
        <v>1</v>
      </c>
      <c r="U417" s="42">
        <f t="shared" si="60"/>
        <v>10.854000000000001</v>
      </c>
      <c r="V417" s="56">
        <v>18</v>
      </c>
      <c r="W417" s="55">
        <f t="shared" si="61"/>
        <v>361.8</v>
      </c>
    </row>
    <row r="418" spans="1:23" s="34" customFormat="1" ht="18" customHeight="1" x14ac:dyDescent="0.2">
      <c r="A418" s="12">
        <v>417</v>
      </c>
      <c r="B418" s="8" t="s">
        <v>219</v>
      </c>
      <c r="C418" s="20">
        <v>8</v>
      </c>
      <c r="D418" s="21"/>
      <c r="E418" s="207"/>
      <c r="F418" s="4">
        <v>7</v>
      </c>
      <c r="G418" s="4"/>
      <c r="H418" s="14" t="s">
        <v>328</v>
      </c>
      <c r="I418" s="14" t="s">
        <v>190</v>
      </c>
      <c r="J418" s="14"/>
      <c r="K418" s="14"/>
      <c r="L418" s="14" t="s">
        <v>169</v>
      </c>
      <c r="M418" s="14"/>
      <c r="N418" s="14" t="s">
        <v>221</v>
      </c>
      <c r="O418" s="25"/>
      <c r="P418" s="40">
        <v>3.13</v>
      </c>
      <c r="Q418" s="40">
        <v>1</v>
      </c>
      <c r="R418" s="40">
        <f t="shared" si="59"/>
        <v>21.91</v>
      </c>
      <c r="S418" s="43"/>
      <c r="T418" s="42">
        <v>1</v>
      </c>
      <c r="U418" s="42">
        <f t="shared" si="60"/>
        <v>0</v>
      </c>
      <c r="V418" s="56"/>
      <c r="W418" s="55">
        <f t="shared" si="61"/>
        <v>0</v>
      </c>
    </row>
    <row r="419" spans="1:23" s="34" customFormat="1" ht="18" customHeight="1" x14ac:dyDescent="0.2">
      <c r="A419" s="12">
        <v>418</v>
      </c>
      <c r="B419" s="8" t="s">
        <v>219</v>
      </c>
      <c r="C419" s="20">
        <v>2</v>
      </c>
      <c r="D419" s="21"/>
      <c r="E419" s="207"/>
      <c r="F419" s="4">
        <v>2</v>
      </c>
      <c r="G419" s="4"/>
      <c r="H419" s="14" t="s">
        <v>328</v>
      </c>
      <c r="I419" s="14" t="s">
        <v>190</v>
      </c>
      <c r="J419" s="14"/>
      <c r="K419" s="14"/>
      <c r="L419" s="14" t="s">
        <v>169</v>
      </c>
      <c r="M419" s="14"/>
      <c r="N419" s="14" t="s">
        <v>221</v>
      </c>
      <c r="O419" s="25"/>
      <c r="P419" s="40">
        <v>1.2</v>
      </c>
      <c r="Q419" s="40">
        <v>1</v>
      </c>
      <c r="R419" s="40">
        <f t="shared" si="59"/>
        <v>2.4</v>
      </c>
      <c r="S419" s="43"/>
      <c r="T419" s="42">
        <v>1</v>
      </c>
      <c r="U419" s="42">
        <f t="shared" si="60"/>
        <v>0</v>
      </c>
      <c r="V419" s="56"/>
      <c r="W419" s="55">
        <f t="shared" si="61"/>
        <v>0</v>
      </c>
    </row>
    <row r="420" spans="1:23" s="34" customFormat="1" ht="18" customHeight="1" x14ac:dyDescent="0.2">
      <c r="A420" s="12">
        <v>419</v>
      </c>
      <c r="B420" s="8" t="s">
        <v>220</v>
      </c>
      <c r="C420" s="20">
        <v>8</v>
      </c>
      <c r="D420" s="21"/>
      <c r="E420" s="207"/>
      <c r="F420" s="4">
        <v>2</v>
      </c>
      <c r="G420" s="4"/>
      <c r="H420" s="14" t="s">
        <v>328</v>
      </c>
      <c r="I420" s="14" t="s">
        <v>190</v>
      </c>
      <c r="J420" s="14"/>
      <c r="K420" s="14"/>
      <c r="L420" s="14" t="s">
        <v>169</v>
      </c>
      <c r="M420" s="14"/>
      <c r="N420" s="14" t="s">
        <v>168</v>
      </c>
      <c r="O420" s="25"/>
      <c r="P420" s="40"/>
      <c r="Q420" s="40">
        <v>1</v>
      </c>
      <c r="R420" s="40">
        <f t="shared" si="59"/>
        <v>0</v>
      </c>
      <c r="S420" s="43">
        <v>4.7</v>
      </c>
      <c r="T420" s="42">
        <v>1</v>
      </c>
      <c r="U420" s="42">
        <f t="shared" si="60"/>
        <v>9.4</v>
      </c>
      <c r="V420" s="56"/>
      <c r="W420" s="55">
        <f t="shared" si="61"/>
        <v>0</v>
      </c>
    </row>
    <row r="421" spans="1:23" s="34" customFormat="1" ht="18" customHeight="1" x14ac:dyDescent="0.2">
      <c r="A421" s="12">
        <v>420</v>
      </c>
      <c r="B421" s="8" t="s">
        <v>24</v>
      </c>
      <c r="C421" s="20">
        <v>8</v>
      </c>
      <c r="D421" s="21"/>
      <c r="E421" s="207">
        <v>150</v>
      </c>
      <c r="F421" s="4">
        <v>1</v>
      </c>
      <c r="G421" s="4"/>
      <c r="H421" s="14" t="s">
        <v>328</v>
      </c>
      <c r="I421" s="14" t="s">
        <v>190</v>
      </c>
      <c r="J421" s="14"/>
      <c r="K421" s="14"/>
      <c r="L421" s="14" t="s">
        <v>169</v>
      </c>
      <c r="M421" s="14"/>
      <c r="N421" s="14" t="s">
        <v>168</v>
      </c>
      <c r="O421" s="25"/>
      <c r="P421" s="40"/>
      <c r="Q421" s="40">
        <v>1</v>
      </c>
      <c r="R421" s="40">
        <f t="shared" si="59"/>
        <v>0</v>
      </c>
      <c r="S421" s="43">
        <v>0.84</v>
      </c>
      <c r="T421" s="42">
        <v>1</v>
      </c>
      <c r="U421" s="42">
        <f t="shared" si="60"/>
        <v>0.84</v>
      </c>
      <c r="V421" s="56"/>
      <c r="W421" s="55">
        <f t="shared" si="61"/>
        <v>0</v>
      </c>
    </row>
    <row r="422" spans="1:23" s="34" customFormat="1" ht="18" customHeight="1" x14ac:dyDescent="0.2">
      <c r="A422" s="12">
        <v>421</v>
      </c>
      <c r="B422" s="8" t="s">
        <v>24</v>
      </c>
      <c r="C422" s="20">
        <v>2</v>
      </c>
      <c r="D422" s="21"/>
      <c r="E422" s="207">
        <v>150</v>
      </c>
      <c r="F422" s="4">
        <v>2</v>
      </c>
      <c r="G422" s="4"/>
      <c r="H422" s="14" t="s">
        <v>328</v>
      </c>
      <c r="I422" s="14" t="s">
        <v>190</v>
      </c>
      <c r="J422" s="14"/>
      <c r="K422" s="14"/>
      <c r="L422" s="14" t="s">
        <v>169</v>
      </c>
      <c r="M422" s="14"/>
      <c r="N422" s="14" t="s">
        <v>168</v>
      </c>
      <c r="O422" s="25"/>
      <c r="P422" s="40"/>
      <c r="Q422" s="40">
        <v>1</v>
      </c>
      <c r="R422" s="40">
        <f t="shared" si="59"/>
        <v>0</v>
      </c>
      <c r="S422" s="43">
        <v>0.39</v>
      </c>
      <c r="T422" s="42">
        <v>1</v>
      </c>
      <c r="U422" s="42">
        <f t="shared" si="60"/>
        <v>0.78</v>
      </c>
      <c r="V422" s="56"/>
      <c r="W422" s="55">
        <f t="shared" si="61"/>
        <v>0</v>
      </c>
    </row>
    <row r="423" spans="1:23" s="34" customFormat="1" ht="18" customHeight="1" x14ac:dyDescent="0.2">
      <c r="A423" s="12">
        <v>422</v>
      </c>
      <c r="B423" s="8" t="s">
        <v>23</v>
      </c>
      <c r="C423" s="20">
        <v>8</v>
      </c>
      <c r="D423" s="21"/>
      <c r="E423" s="207"/>
      <c r="F423" s="4">
        <v>1</v>
      </c>
      <c r="G423" s="4">
        <v>1</v>
      </c>
      <c r="H423" s="14" t="s">
        <v>328</v>
      </c>
      <c r="I423" s="14" t="s">
        <v>190</v>
      </c>
      <c r="J423" s="14"/>
      <c r="K423" s="14"/>
      <c r="L423" s="14" t="s">
        <v>169</v>
      </c>
      <c r="M423" s="14"/>
      <c r="N423" s="14" t="s">
        <v>16</v>
      </c>
      <c r="O423" s="25"/>
      <c r="P423" s="40">
        <v>5</v>
      </c>
      <c r="Q423" s="40">
        <v>1</v>
      </c>
      <c r="R423" s="40">
        <f t="shared" si="59"/>
        <v>5</v>
      </c>
      <c r="S423" s="43">
        <v>5</v>
      </c>
      <c r="T423" s="42">
        <v>1</v>
      </c>
      <c r="U423" s="42">
        <f t="shared" si="60"/>
        <v>5</v>
      </c>
      <c r="V423" s="56">
        <v>160</v>
      </c>
      <c r="W423" s="55">
        <f t="shared" si="61"/>
        <v>160</v>
      </c>
    </row>
    <row r="424" spans="1:23" s="34" customFormat="1" ht="18" customHeight="1" x14ac:dyDescent="0.2">
      <c r="A424" s="12">
        <v>423</v>
      </c>
      <c r="B424" s="8" t="s">
        <v>21</v>
      </c>
      <c r="C424" s="20">
        <v>8</v>
      </c>
      <c r="D424" s="21"/>
      <c r="E424" s="207"/>
      <c r="F424" s="4">
        <v>16.600000000000001</v>
      </c>
      <c r="G424" s="4">
        <v>16.600000000000001</v>
      </c>
      <c r="H424" s="14" t="s">
        <v>329</v>
      </c>
      <c r="I424" s="14" t="s">
        <v>190</v>
      </c>
      <c r="J424" s="14"/>
      <c r="K424" s="14"/>
      <c r="L424" s="14" t="s">
        <v>169</v>
      </c>
      <c r="M424" s="14"/>
      <c r="N424" s="14" t="s">
        <v>16</v>
      </c>
      <c r="O424" s="25"/>
      <c r="P424" s="40">
        <v>0.36</v>
      </c>
      <c r="Q424" s="40">
        <v>1</v>
      </c>
      <c r="R424" s="40">
        <f t="shared" si="59"/>
        <v>5.976</v>
      </c>
      <c r="S424" s="43">
        <v>0.54</v>
      </c>
      <c r="T424" s="42">
        <v>1</v>
      </c>
      <c r="U424" s="42">
        <f t="shared" si="60"/>
        <v>8.9640000000000022</v>
      </c>
      <c r="V424" s="56">
        <v>18</v>
      </c>
      <c r="W424" s="55">
        <f t="shared" si="61"/>
        <v>298.8</v>
      </c>
    </row>
    <row r="425" spans="1:23" s="34" customFormat="1" ht="18" customHeight="1" x14ac:dyDescent="0.2">
      <c r="A425" s="12">
        <v>424</v>
      </c>
      <c r="B425" s="8" t="s">
        <v>21</v>
      </c>
      <c r="C425" s="20">
        <v>1</v>
      </c>
      <c r="D425" s="21"/>
      <c r="E425" s="207"/>
      <c r="F425" s="4">
        <v>0.67</v>
      </c>
      <c r="G425" s="4">
        <v>0.67</v>
      </c>
      <c r="H425" s="14" t="s">
        <v>329</v>
      </c>
      <c r="I425" s="14" t="s">
        <v>190</v>
      </c>
      <c r="J425" s="14"/>
      <c r="K425" s="14"/>
      <c r="L425" s="14" t="s">
        <v>169</v>
      </c>
      <c r="M425" s="14"/>
      <c r="N425" s="14" t="s">
        <v>16</v>
      </c>
      <c r="O425" s="25"/>
      <c r="P425" s="40">
        <v>7.0000000000000007E-2</v>
      </c>
      <c r="Q425" s="40">
        <v>1</v>
      </c>
      <c r="R425" s="40">
        <f t="shared" si="59"/>
        <v>4.6900000000000004E-2</v>
      </c>
      <c r="S425" s="43">
        <v>0.11</v>
      </c>
      <c r="T425" s="42">
        <v>1</v>
      </c>
      <c r="U425" s="42">
        <f t="shared" si="60"/>
        <v>7.3700000000000002E-2</v>
      </c>
      <c r="V425" s="56">
        <v>6.5</v>
      </c>
      <c r="W425" s="55">
        <f t="shared" si="61"/>
        <v>4.3550000000000004</v>
      </c>
    </row>
    <row r="426" spans="1:23" s="34" customFormat="1" ht="18" customHeight="1" x14ac:dyDescent="0.2">
      <c r="A426" s="12">
        <v>425</v>
      </c>
      <c r="B426" s="8" t="s">
        <v>219</v>
      </c>
      <c r="C426" s="20">
        <v>8</v>
      </c>
      <c r="D426" s="21"/>
      <c r="E426" s="207"/>
      <c r="F426" s="4">
        <v>4</v>
      </c>
      <c r="G426" s="4"/>
      <c r="H426" s="14" t="s">
        <v>329</v>
      </c>
      <c r="I426" s="14" t="s">
        <v>190</v>
      </c>
      <c r="J426" s="14"/>
      <c r="K426" s="14"/>
      <c r="L426" s="14" t="s">
        <v>169</v>
      </c>
      <c r="M426" s="14"/>
      <c r="N426" s="14" t="s">
        <v>221</v>
      </c>
      <c r="O426" s="25"/>
      <c r="P426" s="40">
        <v>3.13</v>
      </c>
      <c r="Q426" s="40">
        <v>1</v>
      </c>
      <c r="R426" s="40">
        <f t="shared" si="59"/>
        <v>12.52</v>
      </c>
      <c r="S426" s="43"/>
      <c r="T426" s="42">
        <v>1</v>
      </c>
      <c r="U426" s="42">
        <f t="shared" si="60"/>
        <v>0</v>
      </c>
      <c r="V426" s="56"/>
      <c r="W426" s="55">
        <f t="shared" si="61"/>
        <v>0</v>
      </c>
    </row>
    <row r="427" spans="1:23" s="34" customFormat="1" ht="18" customHeight="1" x14ac:dyDescent="0.2">
      <c r="A427" s="12">
        <v>426</v>
      </c>
      <c r="B427" s="8" t="s">
        <v>219</v>
      </c>
      <c r="C427" s="20">
        <v>2</v>
      </c>
      <c r="D427" s="21"/>
      <c r="E427" s="207"/>
      <c r="F427" s="4">
        <v>2</v>
      </c>
      <c r="G427" s="4"/>
      <c r="H427" s="14" t="s">
        <v>329</v>
      </c>
      <c r="I427" s="14" t="s">
        <v>190</v>
      </c>
      <c r="J427" s="14"/>
      <c r="K427" s="14"/>
      <c r="L427" s="14" t="s">
        <v>169</v>
      </c>
      <c r="M427" s="14"/>
      <c r="N427" s="14" t="s">
        <v>221</v>
      </c>
      <c r="O427" s="25"/>
      <c r="P427" s="40">
        <v>1.2</v>
      </c>
      <c r="Q427" s="40">
        <v>1</v>
      </c>
      <c r="R427" s="40">
        <f t="shared" si="59"/>
        <v>2.4</v>
      </c>
      <c r="S427" s="43"/>
      <c r="T427" s="42">
        <v>1</v>
      </c>
      <c r="U427" s="42">
        <f t="shared" si="60"/>
        <v>0</v>
      </c>
      <c r="V427" s="56"/>
      <c r="W427" s="55">
        <f t="shared" si="61"/>
        <v>0</v>
      </c>
    </row>
    <row r="428" spans="1:23" s="34" customFormat="1" ht="18" customHeight="1" x14ac:dyDescent="0.2">
      <c r="A428" s="12">
        <v>427</v>
      </c>
      <c r="B428" s="8" t="s">
        <v>220</v>
      </c>
      <c r="C428" s="20">
        <v>8</v>
      </c>
      <c r="D428" s="21"/>
      <c r="E428" s="207"/>
      <c r="F428" s="4">
        <v>1</v>
      </c>
      <c r="G428" s="4"/>
      <c r="H428" s="14" t="s">
        <v>329</v>
      </c>
      <c r="I428" s="14" t="s">
        <v>190</v>
      </c>
      <c r="J428" s="14"/>
      <c r="K428" s="14"/>
      <c r="L428" s="14" t="s">
        <v>169</v>
      </c>
      <c r="M428" s="14"/>
      <c r="N428" s="14" t="s">
        <v>168</v>
      </c>
      <c r="O428" s="25"/>
      <c r="P428" s="40"/>
      <c r="Q428" s="40">
        <v>1</v>
      </c>
      <c r="R428" s="40">
        <f t="shared" si="59"/>
        <v>0</v>
      </c>
      <c r="S428" s="43">
        <v>4.7</v>
      </c>
      <c r="T428" s="42">
        <v>1</v>
      </c>
      <c r="U428" s="42">
        <f t="shared" si="60"/>
        <v>4.7</v>
      </c>
      <c r="V428" s="56"/>
      <c r="W428" s="55">
        <f t="shared" si="61"/>
        <v>0</v>
      </c>
    </row>
    <row r="429" spans="1:23" s="34" customFormat="1" ht="18" customHeight="1" x14ac:dyDescent="0.2">
      <c r="A429" s="12">
        <v>428</v>
      </c>
      <c r="B429" s="8" t="s">
        <v>24</v>
      </c>
      <c r="C429" s="20">
        <v>8</v>
      </c>
      <c r="D429" s="21"/>
      <c r="E429" s="207">
        <v>150</v>
      </c>
      <c r="F429" s="4">
        <v>1</v>
      </c>
      <c r="G429" s="4"/>
      <c r="H429" s="14" t="s">
        <v>329</v>
      </c>
      <c r="I429" s="14" t="s">
        <v>190</v>
      </c>
      <c r="J429" s="14"/>
      <c r="K429" s="14"/>
      <c r="L429" s="14" t="s">
        <v>169</v>
      </c>
      <c r="M429" s="14"/>
      <c r="N429" s="14" t="s">
        <v>168</v>
      </c>
      <c r="O429" s="25"/>
      <c r="P429" s="40"/>
      <c r="Q429" s="40">
        <v>1</v>
      </c>
      <c r="R429" s="40">
        <f t="shared" si="59"/>
        <v>0</v>
      </c>
      <c r="S429" s="43">
        <v>0.84</v>
      </c>
      <c r="T429" s="42">
        <v>1</v>
      </c>
      <c r="U429" s="42">
        <f t="shared" si="60"/>
        <v>0.84</v>
      </c>
      <c r="V429" s="56"/>
      <c r="W429" s="55">
        <f t="shared" si="61"/>
        <v>0</v>
      </c>
    </row>
    <row r="430" spans="1:23" s="34" customFormat="1" ht="18" customHeight="1" x14ac:dyDescent="0.2">
      <c r="A430" s="12">
        <v>429</v>
      </c>
      <c r="B430" s="8" t="s">
        <v>23</v>
      </c>
      <c r="C430" s="20">
        <v>8</v>
      </c>
      <c r="D430" s="21"/>
      <c r="E430" s="207"/>
      <c r="F430" s="4">
        <v>1</v>
      </c>
      <c r="G430" s="4">
        <v>1</v>
      </c>
      <c r="H430" s="14" t="s">
        <v>329</v>
      </c>
      <c r="I430" s="14" t="s">
        <v>190</v>
      </c>
      <c r="J430" s="14"/>
      <c r="K430" s="14"/>
      <c r="L430" s="14" t="s">
        <v>169</v>
      </c>
      <c r="M430" s="14"/>
      <c r="N430" s="14" t="s">
        <v>16</v>
      </c>
      <c r="O430" s="25"/>
      <c r="P430" s="40">
        <v>5</v>
      </c>
      <c r="Q430" s="40">
        <v>1</v>
      </c>
      <c r="R430" s="40">
        <f t="shared" si="59"/>
        <v>5</v>
      </c>
      <c r="S430" s="43">
        <v>5</v>
      </c>
      <c r="T430" s="42">
        <v>1</v>
      </c>
      <c r="U430" s="42">
        <f t="shared" si="60"/>
        <v>5</v>
      </c>
      <c r="V430" s="56">
        <v>160</v>
      </c>
      <c r="W430" s="55">
        <f t="shared" si="61"/>
        <v>160</v>
      </c>
    </row>
    <row r="431" spans="1:23" s="34" customFormat="1" ht="18" customHeight="1" x14ac:dyDescent="0.2">
      <c r="A431" s="12">
        <v>430</v>
      </c>
      <c r="B431" s="8" t="s">
        <v>21</v>
      </c>
      <c r="C431" s="20">
        <v>8</v>
      </c>
      <c r="D431" s="21"/>
      <c r="E431" s="207"/>
      <c r="F431" s="4">
        <v>6</v>
      </c>
      <c r="G431" s="4">
        <v>6</v>
      </c>
      <c r="H431" s="14" t="s">
        <v>330</v>
      </c>
      <c r="I431" s="14" t="s">
        <v>190</v>
      </c>
      <c r="J431" s="14"/>
      <c r="K431" s="14"/>
      <c r="L431" s="14" t="s">
        <v>169</v>
      </c>
      <c r="M431" s="14"/>
      <c r="N431" s="14" t="s">
        <v>16</v>
      </c>
      <c r="O431" s="25"/>
      <c r="P431" s="40">
        <v>0.36</v>
      </c>
      <c r="Q431" s="40">
        <v>1</v>
      </c>
      <c r="R431" s="40">
        <f t="shared" si="59"/>
        <v>2.16</v>
      </c>
      <c r="S431" s="43">
        <v>0.54</v>
      </c>
      <c r="T431" s="42">
        <v>1</v>
      </c>
      <c r="U431" s="42">
        <f t="shared" si="60"/>
        <v>3.24</v>
      </c>
      <c r="V431" s="56">
        <v>18</v>
      </c>
      <c r="W431" s="55">
        <f t="shared" si="61"/>
        <v>108</v>
      </c>
    </row>
    <row r="432" spans="1:23" s="34" customFormat="1" ht="18" customHeight="1" x14ac:dyDescent="0.2">
      <c r="A432" s="12">
        <v>431</v>
      </c>
      <c r="B432" s="8" t="s">
        <v>219</v>
      </c>
      <c r="C432" s="20">
        <v>8</v>
      </c>
      <c r="D432" s="21"/>
      <c r="E432" s="207"/>
      <c r="F432" s="4">
        <v>5</v>
      </c>
      <c r="G432" s="4"/>
      <c r="H432" s="14" t="s">
        <v>330</v>
      </c>
      <c r="I432" s="14" t="s">
        <v>190</v>
      </c>
      <c r="J432" s="14"/>
      <c r="K432" s="14"/>
      <c r="L432" s="14" t="s">
        <v>169</v>
      </c>
      <c r="M432" s="14"/>
      <c r="N432" s="14" t="s">
        <v>221</v>
      </c>
      <c r="O432" s="25"/>
      <c r="P432" s="40">
        <v>3.13</v>
      </c>
      <c r="Q432" s="40">
        <v>1</v>
      </c>
      <c r="R432" s="40">
        <f t="shared" si="59"/>
        <v>15.649999999999999</v>
      </c>
      <c r="S432" s="43"/>
      <c r="T432" s="42">
        <v>1</v>
      </c>
      <c r="U432" s="42">
        <f t="shared" si="60"/>
        <v>0</v>
      </c>
      <c r="V432" s="56"/>
      <c r="W432" s="55">
        <f t="shared" si="61"/>
        <v>0</v>
      </c>
    </row>
    <row r="433" spans="1:23" s="34" customFormat="1" ht="18" customHeight="1" x14ac:dyDescent="0.2">
      <c r="A433" s="12">
        <v>432</v>
      </c>
      <c r="B433" s="8" t="s">
        <v>220</v>
      </c>
      <c r="C433" s="20">
        <v>8</v>
      </c>
      <c r="D433" s="21"/>
      <c r="E433" s="207"/>
      <c r="F433" s="4">
        <v>2</v>
      </c>
      <c r="G433" s="4"/>
      <c r="H433" s="14" t="s">
        <v>330</v>
      </c>
      <c r="I433" s="14" t="s">
        <v>190</v>
      </c>
      <c r="J433" s="14"/>
      <c r="K433" s="14"/>
      <c r="L433" s="14" t="s">
        <v>169</v>
      </c>
      <c r="M433" s="14"/>
      <c r="N433" s="14" t="s">
        <v>168</v>
      </c>
      <c r="O433" s="25"/>
      <c r="P433" s="40"/>
      <c r="Q433" s="40">
        <v>1</v>
      </c>
      <c r="R433" s="40">
        <f t="shared" si="59"/>
        <v>0</v>
      </c>
      <c r="S433" s="43">
        <v>4.7</v>
      </c>
      <c r="T433" s="42">
        <v>1</v>
      </c>
      <c r="U433" s="42">
        <f t="shared" si="60"/>
        <v>9.4</v>
      </c>
      <c r="V433" s="56"/>
      <c r="W433" s="55">
        <f t="shared" si="61"/>
        <v>0</v>
      </c>
    </row>
    <row r="434" spans="1:23" s="34" customFormat="1" ht="18" customHeight="1" x14ac:dyDescent="0.2">
      <c r="A434" s="12">
        <v>433</v>
      </c>
      <c r="B434" s="8" t="s">
        <v>24</v>
      </c>
      <c r="C434" s="20">
        <v>8</v>
      </c>
      <c r="D434" s="21"/>
      <c r="E434" s="207">
        <v>150</v>
      </c>
      <c r="F434" s="4">
        <v>4</v>
      </c>
      <c r="G434" s="4"/>
      <c r="H434" s="14" t="s">
        <v>330</v>
      </c>
      <c r="I434" s="14" t="s">
        <v>190</v>
      </c>
      <c r="J434" s="14"/>
      <c r="K434" s="14"/>
      <c r="L434" s="14" t="s">
        <v>169</v>
      </c>
      <c r="M434" s="14"/>
      <c r="N434" s="14" t="s">
        <v>168</v>
      </c>
      <c r="O434" s="25"/>
      <c r="P434" s="40"/>
      <c r="Q434" s="40">
        <v>1</v>
      </c>
      <c r="R434" s="40">
        <f t="shared" si="59"/>
        <v>0</v>
      </c>
      <c r="S434" s="43">
        <v>0.84</v>
      </c>
      <c r="T434" s="42">
        <v>1</v>
      </c>
      <c r="U434" s="42">
        <f t="shared" si="60"/>
        <v>3.36</v>
      </c>
      <c r="V434" s="56"/>
      <c r="W434" s="55">
        <f t="shared" si="61"/>
        <v>0</v>
      </c>
    </row>
    <row r="435" spans="1:23" s="34" customFormat="1" ht="18" customHeight="1" x14ac:dyDescent="0.2">
      <c r="A435" s="12">
        <v>434</v>
      </c>
      <c r="B435" s="8" t="s">
        <v>23</v>
      </c>
      <c r="C435" s="20">
        <v>8</v>
      </c>
      <c r="D435" s="21"/>
      <c r="E435" s="207"/>
      <c r="F435" s="4">
        <v>1</v>
      </c>
      <c r="G435" s="4">
        <v>1</v>
      </c>
      <c r="H435" s="14" t="s">
        <v>330</v>
      </c>
      <c r="I435" s="14" t="s">
        <v>190</v>
      </c>
      <c r="J435" s="14"/>
      <c r="K435" s="14"/>
      <c r="L435" s="14" t="s">
        <v>169</v>
      </c>
      <c r="M435" s="14"/>
      <c r="N435" s="14" t="s">
        <v>16</v>
      </c>
      <c r="O435" s="25"/>
      <c r="P435" s="40">
        <v>5</v>
      </c>
      <c r="Q435" s="40">
        <v>1</v>
      </c>
      <c r="R435" s="40">
        <f t="shared" si="59"/>
        <v>5</v>
      </c>
      <c r="S435" s="43">
        <v>5</v>
      </c>
      <c r="T435" s="42">
        <v>1</v>
      </c>
      <c r="U435" s="42">
        <f t="shared" si="60"/>
        <v>5</v>
      </c>
      <c r="V435" s="56">
        <v>160</v>
      </c>
      <c r="W435" s="55">
        <f t="shared" si="61"/>
        <v>160</v>
      </c>
    </row>
    <row r="436" spans="1:23" s="34" customFormat="1" ht="18" customHeight="1" x14ac:dyDescent="0.2">
      <c r="A436" s="12">
        <v>435</v>
      </c>
      <c r="B436" s="8" t="s">
        <v>21</v>
      </c>
      <c r="C436" s="20">
        <v>6</v>
      </c>
      <c r="D436" s="21"/>
      <c r="E436" s="207"/>
      <c r="F436" s="4">
        <v>4.9000000000000004</v>
      </c>
      <c r="G436" s="4">
        <v>4.9000000000000004</v>
      </c>
      <c r="H436" s="14" t="s">
        <v>331</v>
      </c>
      <c r="I436" s="14" t="s">
        <v>190</v>
      </c>
      <c r="J436" s="14"/>
      <c r="K436" s="14"/>
      <c r="L436" s="14" t="s">
        <v>169</v>
      </c>
      <c r="M436" s="14"/>
      <c r="N436" s="14" t="s">
        <v>16</v>
      </c>
      <c r="O436" s="25"/>
      <c r="P436" s="40">
        <v>0.28999999999999998</v>
      </c>
      <c r="Q436" s="40">
        <v>1</v>
      </c>
      <c r="R436" s="40">
        <f t="shared" si="59"/>
        <v>1.421</v>
      </c>
      <c r="S436" s="43">
        <v>0.44</v>
      </c>
      <c r="T436" s="42">
        <v>1</v>
      </c>
      <c r="U436" s="42">
        <f t="shared" si="60"/>
        <v>2.1560000000000001</v>
      </c>
      <c r="V436" s="56">
        <v>16.5</v>
      </c>
      <c r="W436" s="55">
        <f t="shared" si="61"/>
        <v>80.850000000000009</v>
      </c>
    </row>
    <row r="437" spans="1:23" s="34" customFormat="1" ht="18" customHeight="1" x14ac:dyDescent="0.2">
      <c r="A437" s="12">
        <v>436</v>
      </c>
      <c r="B437" s="8" t="s">
        <v>219</v>
      </c>
      <c r="C437" s="20">
        <v>8</v>
      </c>
      <c r="D437" s="21"/>
      <c r="E437" s="207"/>
      <c r="F437" s="4">
        <v>1</v>
      </c>
      <c r="G437" s="4"/>
      <c r="H437" s="14" t="s">
        <v>331</v>
      </c>
      <c r="I437" s="14" t="s">
        <v>190</v>
      </c>
      <c r="J437" s="14"/>
      <c r="K437" s="14"/>
      <c r="L437" s="14" t="s">
        <v>169</v>
      </c>
      <c r="M437" s="14"/>
      <c r="N437" s="14" t="s">
        <v>221</v>
      </c>
      <c r="O437" s="25"/>
      <c r="P437" s="40">
        <v>3.13</v>
      </c>
      <c r="Q437" s="40">
        <v>1</v>
      </c>
      <c r="R437" s="40">
        <f t="shared" si="59"/>
        <v>3.13</v>
      </c>
      <c r="S437" s="43"/>
      <c r="T437" s="42">
        <v>1</v>
      </c>
      <c r="U437" s="42">
        <f t="shared" si="60"/>
        <v>0</v>
      </c>
      <c r="V437" s="56"/>
      <c r="W437" s="55">
        <f t="shared" si="61"/>
        <v>0</v>
      </c>
    </row>
    <row r="438" spans="1:23" s="34" customFormat="1" ht="18" customHeight="1" x14ac:dyDescent="0.2">
      <c r="A438" s="12">
        <v>437</v>
      </c>
      <c r="B438" s="8" t="s">
        <v>219</v>
      </c>
      <c r="C438" s="20">
        <v>6</v>
      </c>
      <c r="D438" s="21"/>
      <c r="E438" s="207"/>
      <c r="F438" s="4">
        <v>6</v>
      </c>
      <c r="G438" s="4"/>
      <c r="H438" s="14" t="s">
        <v>331</v>
      </c>
      <c r="I438" s="14" t="s">
        <v>190</v>
      </c>
      <c r="J438" s="14"/>
      <c r="K438" s="14"/>
      <c r="L438" s="14" t="s">
        <v>169</v>
      </c>
      <c r="M438" s="14"/>
      <c r="N438" s="14" t="s">
        <v>221</v>
      </c>
      <c r="O438" s="25"/>
      <c r="P438" s="40">
        <v>2.48</v>
      </c>
      <c r="Q438" s="40">
        <v>1</v>
      </c>
      <c r="R438" s="40">
        <f t="shared" si="59"/>
        <v>14.879999999999999</v>
      </c>
      <c r="S438" s="43"/>
      <c r="T438" s="42">
        <v>1</v>
      </c>
      <c r="U438" s="42">
        <f t="shared" si="60"/>
        <v>0</v>
      </c>
      <c r="V438" s="56"/>
      <c r="W438" s="55">
        <f t="shared" si="61"/>
        <v>0</v>
      </c>
    </row>
    <row r="439" spans="1:23" s="34" customFormat="1" ht="18" customHeight="1" x14ac:dyDescent="0.2">
      <c r="A439" s="12">
        <v>438</v>
      </c>
      <c r="B439" s="8" t="s">
        <v>219</v>
      </c>
      <c r="C439" s="20">
        <v>2</v>
      </c>
      <c r="D439" s="21"/>
      <c r="E439" s="207"/>
      <c r="F439" s="4">
        <v>2</v>
      </c>
      <c r="G439" s="4"/>
      <c r="H439" s="14" t="s">
        <v>331</v>
      </c>
      <c r="I439" s="14" t="s">
        <v>190</v>
      </c>
      <c r="J439" s="14"/>
      <c r="K439" s="14"/>
      <c r="L439" s="14" t="s">
        <v>169</v>
      </c>
      <c r="M439" s="14"/>
      <c r="N439" s="14" t="s">
        <v>221</v>
      </c>
      <c r="O439" s="25"/>
      <c r="P439" s="40">
        <v>1.2</v>
      </c>
      <c r="Q439" s="40">
        <v>1</v>
      </c>
      <c r="R439" s="40">
        <f t="shared" si="59"/>
        <v>2.4</v>
      </c>
      <c r="S439" s="43"/>
      <c r="T439" s="42">
        <v>1</v>
      </c>
      <c r="U439" s="42">
        <f t="shared" si="60"/>
        <v>0</v>
      </c>
      <c r="V439" s="56"/>
      <c r="W439" s="55">
        <f t="shared" si="61"/>
        <v>0</v>
      </c>
    </row>
    <row r="440" spans="1:23" s="34" customFormat="1" ht="18" customHeight="1" x14ac:dyDescent="0.2">
      <c r="A440" s="12">
        <v>439</v>
      </c>
      <c r="B440" s="8" t="s">
        <v>220</v>
      </c>
      <c r="C440" s="20">
        <v>6</v>
      </c>
      <c r="D440" s="21"/>
      <c r="E440" s="207"/>
      <c r="F440" s="4">
        <v>1</v>
      </c>
      <c r="G440" s="4"/>
      <c r="H440" s="14" t="s">
        <v>331</v>
      </c>
      <c r="I440" s="14" t="s">
        <v>190</v>
      </c>
      <c r="J440" s="14"/>
      <c r="K440" s="14"/>
      <c r="L440" s="14" t="s">
        <v>169</v>
      </c>
      <c r="M440" s="14"/>
      <c r="N440" s="14" t="s">
        <v>168</v>
      </c>
      <c r="O440" s="25"/>
      <c r="P440" s="40"/>
      <c r="Q440" s="40">
        <v>1</v>
      </c>
      <c r="R440" s="40">
        <f t="shared" si="59"/>
        <v>0</v>
      </c>
      <c r="S440" s="43">
        <v>3.72</v>
      </c>
      <c r="T440" s="42">
        <v>1</v>
      </c>
      <c r="U440" s="42">
        <f t="shared" si="60"/>
        <v>3.72</v>
      </c>
      <c r="V440" s="56"/>
      <c r="W440" s="55">
        <f t="shared" si="61"/>
        <v>0</v>
      </c>
    </row>
    <row r="441" spans="1:23" s="34" customFormat="1" ht="18" customHeight="1" x14ac:dyDescent="0.2">
      <c r="A441" s="12">
        <v>440</v>
      </c>
      <c r="B441" s="8" t="s">
        <v>24</v>
      </c>
      <c r="C441" s="20">
        <v>8</v>
      </c>
      <c r="D441" s="21"/>
      <c r="E441" s="207">
        <v>150</v>
      </c>
      <c r="F441" s="4">
        <v>1</v>
      </c>
      <c r="G441" s="4"/>
      <c r="H441" s="14" t="s">
        <v>331</v>
      </c>
      <c r="I441" s="14" t="s">
        <v>190</v>
      </c>
      <c r="J441" s="14"/>
      <c r="K441" s="14"/>
      <c r="L441" s="14" t="s">
        <v>169</v>
      </c>
      <c r="M441" s="14"/>
      <c r="N441" s="14" t="s">
        <v>168</v>
      </c>
      <c r="O441" s="25"/>
      <c r="P441" s="40"/>
      <c r="Q441" s="40">
        <v>1</v>
      </c>
      <c r="R441" s="40">
        <f t="shared" si="59"/>
        <v>0</v>
      </c>
      <c r="S441" s="43">
        <v>0.84</v>
      </c>
      <c r="T441" s="42">
        <v>1</v>
      </c>
      <c r="U441" s="42">
        <f t="shared" si="60"/>
        <v>0.84</v>
      </c>
      <c r="V441" s="56"/>
      <c r="W441" s="55">
        <f t="shared" si="61"/>
        <v>0</v>
      </c>
    </row>
    <row r="442" spans="1:23" s="34" customFormat="1" ht="18" customHeight="1" x14ac:dyDescent="0.2">
      <c r="A442" s="12">
        <v>441</v>
      </c>
      <c r="B442" s="8" t="s">
        <v>24</v>
      </c>
      <c r="C442" s="20">
        <v>6</v>
      </c>
      <c r="D442" s="21"/>
      <c r="E442" s="207">
        <v>150</v>
      </c>
      <c r="F442" s="4">
        <v>1</v>
      </c>
      <c r="G442" s="4"/>
      <c r="H442" s="14" t="s">
        <v>331</v>
      </c>
      <c r="I442" s="14" t="s">
        <v>190</v>
      </c>
      <c r="J442" s="14"/>
      <c r="K442" s="14"/>
      <c r="L442" s="14" t="s">
        <v>169</v>
      </c>
      <c r="M442" s="14"/>
      <c r="N442" s="14" t="s">
        <v>168</v>
      </c>
      <c r="O442" s="25"/>
      <c r="P442" s="40"/>
      <c r="Q442" s="40">
        <v>1</v>
      </c>
      <c r="R442" s="40">
        <f t="shared" si="59"/>
        <v>0</v>
      </c>
      <c r="S442" s="43">
        <v>0.86</v>
      </c>
      <c r="T442" s="42">
        <v>1</v>
      </c>
      <c r="U442" s="42">
        <f t="shared" si="60"/>
        <v>0.86</v>
      </c>
      <c r="V442" s="56"/>
      <c r="W442" s="55">
        <f t="shared" si="61"/>
        <v>0</v>
      </c>
    </row>
    <row r="443" spans="1:23" s="34" customFormat="1" ht="18" customHeight="1" x14ac:dyDescent="0.2">
      <c r="A443" s="12">
        <v>442</v>
      </c>
      <c r="B443" s="8" t="s">
        <v>24</v>
      </c>
      <c r="C443" s="20">
        <v>2</v>
      </c>
      <c r="D443" s="21"/>
      <c r="E443" s="207">
        <v>150</v>
      </c>
      <c r="F443" s="4">
        <v>2</v>
      </c>
      <c r="G443" s="4"/>
      <c r="H443" s="14" t="s">
        <v>331</v>
      </c>
      <c r="I443" s="14" t="s">
        <v>190</v>
      </c>
      <c r="J443" s="14"/>
      <c r="K443" s="14"/>
      <c r="L443" s="14" t="s">
        <v>169</v>
      </c>
      <c r="M443" s="14"/>
      <c r="N443" s="14" t="s">
        <v>168</v>
      </c>
      <c r="O443" s="25"/>
      <c r="P443" s="40"/>
      <c r="Q443" s="40">
        <v>1</v>
      </c>
      <c r="R443" s="40">
        <f t="shared" si="59"/>
        <v>0</v>
      </c>
      <c r="S443" s="43">
        <v>0.39</v>
      </c>
      <c r="T443" s="42">
        <v>1</v>
      </c>
      <c r="U443" s="42">
        <f t="shared" si="60"/>
        <v>0.78</v>
      </c>
      <c r="V443" s="56"/>
      <c r="W443" s="55">
        <f t="shared" si="61"/>
        <v>0</v>
      </c>
    </row>
    <row r="444" spans="1:23" s="34" customFormat="1" ht="18" customHeight="1" x14ac:dyDescent="0.2">
      <c r="A444" s="12">
        <v>443</v>
      </c>
      <c r="B444" s="8" t="s">
        <v>24</v>
      </c>
      <c r="C444" s="20">
        <v>1</v>
      </c>
      <c r="D444" s="21"/>
      <c r="E444" s="207">
        <v>150</v>
      </c>
      <c r="F444" s="4">
        <v>2</v>
      </c>
      <c r="G444" s="4"/>
      <c r="H444" s="14" t="s">
        <v>331</v>
      </c>
      <c r="I444" s="14" t="s">
        <v>190</v>
      </c>
      <c r="J444" s="14"/>
      <c r="K444" s="14"/>
      <c r="L444" s="14" t="s">
        <v>169</v>
      </c>
      <c r="M444" s="14"/>
      <c r="N444" s="14" t="s">
        <v>168</v>
      </c>
      <c r="O444" s="25"/>
      <c r="P444" s="40"/>
      <c r="Q444" s="40">
        <v>1</v>
      </c>
      <c r="R444" s="40">
        <f t="shared" si="59"/>
        <v>0</v>
      </c>
      <c r="S444" s="43">
        <v>0.39</v>
      </c>
      <c r="T444" s="42">
        <v>1</v>
      </c>
      <c r="U444" s="42">
        <f t="shared" si="60"/>
        <v>0.78</v>
      </c>
      <c r="V444" s="56"/>
      <c r="W444" s="55">
        <f t="shared" si="61"/>
        <v>0</v>
      </c>
    </row>
    <row r="445" spans="1:23" s="34" customFormat="1" ht="18" customHeight="1" x14ac:dyDescent="0.2">
      <c r="A445" s="12">
        <v>444</v>
      </c>
      <c r="B445" s="8" t="s">
        <v>23</v>
      </c>
      <c r="C445" s="20">
        <v>6</v>
      </c>
      <c r="D445" s="21"/>
      <c r="E445" s="207"/>
      <c r="F445" s="4">
        <v>1</v>
      </c>
      <c r="G445" s="4">
        <v>1</v>
      </c>
      <c r="H445" s="14" t="s">
        <v>331</v>
      </c>
      <c r="I445" s="14" t="s">
        <v>190</v>
      </c>
      <c r="J445" s="14"/>
      <c r="K445" s="14"/>
      <c r="L445" s="14" t="s">
        <v>169</v>
      </c>
      <c r="M445" s="14"/>
      <c r="N445" s="14" t="s">
        <v>16</v>
      </c>
      <c r="O445" s="25"/>
      <c r="P445" s="40">
        <v>4.5</v>
      </c>
      <c r="Q445" s="40">
        <v>1</v>
      </c>
      <c r="R445" s="40">
        <f t="shared" si="59"/>
        <v>4.5</v>
      </c>
      <c r="S445" s="43">
        <v>4.5</v>
      </c>
      <c r="T445" s="42">
        <v>1</v>
      </c>
      <c r="U445" s="42">
        <f t="shared" si="60"/>
        <v>4.5</v>
      </c>
      <c r="V445" s="56">
        <v>120</v>
      </c>
      <c r="W445" s="55">
        <f t="shared" si="61"/>
        <v>120</v>
      </c>
    </row>
    <row r="446" spans="1:23" s="34" customFormat="1" ht="18" customHeight="1" x14ac:dyDescent="0.2">
      <c r="A446" s="12">
        <v>445</v>
      </c>
      <c r="B446" s="8" t="s">
        <v>21</v>
      </c>
      <c r="C446" s="20">
        <v>8</v>
      </c>
      <c r="D446" s="21"/>
      <c r="E446" s="207"/>
      <c r="F446" s="4">
        <v>8.25</v>
      </c>
      <c r="G446" s="4">
        <v>8.25</v>
      </c>
      <c r="H446" s="14" t="s">
        <v>332</v>
      </c>
      <c r="I446" s="14" t="s">
        <v>190</v>
      </c>
      <c r="J446" s="14"/>
      <c r="K446" s="14"/>
      <c r="L446" s="14" t="s">
        <v>169</v>
      </c>
      <c r="M446" s="14"/>
      <c r="N446" s="14" t="s">
        <v>16</v>
      </c>
      <c r="O446" s="25"/>
      <c r="P446" s="40">
        <v>0.36</v>
      </c>
      <c r="Q446" s="40">
        <v>1</v>
      </c>
      <c r="R446" s="40">
        <f t="shared" si="59"/>
        <v>2.9699999999999998</v>
      </c>
      <c r="S446" s="43">
        <v>0.54</v>
      </c>
      <c r="T446" s="42">
        <v>1</v>
      </c>
      <c r="U446" s="42">
        <f t="shared" si="60"/>
        <v>4.4550000000000001</v>
      </c>
      <c r="V446" s="56">
        <v>18</v>
      </c>
      <c r="W446" s="55">
        <f t="shared" si="61"/>
        <v>148.5</v>
      </c>
    </row>
    <row r="447" spans="1:23" s="34" customFormat="1" ht="18" customHeight="1" x14ac:dyDescent="0.2">
      <c r="A447" s="12">
        <v>446</v>
      </c>
      <c r="B447" s="8" t="s">
        <v>219</v>
      </c>
      <c r="C447" s="20">
        <v>8</v>
      </c>
      <c r="D447" s="21"/>
      <c r="E447" s="207"/>
      <c r="F447" s="4">
        <v>4</v>
      </c>
      <c r="G447" s="4"/>
      <c r="H447" s="14" t="s">
        <v>332</v>
      </c>
      <c r="I447" s="14" t="s">
        <v>190</v>
      </c>
      <c r="J447" s="14"/>
      <c r="K447" s="14"/>
      <c r="L447" s="14" t="s">
        <v>169</v>
      </c>
      <c r="M447" s="14"/>
      <c r="N447" s="14" t="s">
        <v>221</v>
      </c>
      <c r="O447" s="25"/>
      <c r="P447" s="40">
        <v>3.13</v>
      </c>
      <c r="Q447" s="40">
        <v>1</v>
      </c>
      <c r="R447" s="40">
        <f t="shared" si="59"/>
        <v>12.52</v>
      </c>
      <c r="S447" s="43"/>
      <c r="T447" s="42">
        <v>1</v>
      </c>
      <c r="U447" s="42">
        <f t="shared" si="60"/>
        <v>0</v>
      </c>
      <c r="V447" s="56"/>
      <c r="W447" s="55">
        <f t="shared" si="61"/>
        <v>0</v>
      </c>
    </row>
    <row r="448" spans="1:23" s="34" customFormat="1" ht="18" customHeight="1" x14ac:dyDescent="0.2">
      <c r="A448" s="12">
        <v>447</v>
      </c>
      <c r="B448" s="8" t="s">
        <v>220</v>
      </c>
      <c r="C448" s="20">
        <v>8</v>
      </c>
      <c r="D448" s="21"/>
      <c r="E448" s="207"/>
      <c r="F448" s="4">
        <v>2</v>
      </c>
      <c r="G448" s="4"/>
      <c r="H448" s="14" t="s">
        <v>332</v>
      </c>
      <c r="I448" s="14" t="s">
        <v>190</v>
      </c>
      <c r="J448" s="14"/>
      <c r="K448" s="14"/>
      <c r="L448" s="14" t="s">
        <v>169</v>
      </c>
      <c r="M448" s="14"/>
      <c r="N448" s="14" t="s">
        <v>168</v>
      </c>
      <c r="O448" s="25"/>
      <c r="P448" s="40"/>
      <c r="Q448" s="40">
        <v>1</v>
      </c>
      <c r="R448" s="40">
        <f t="shared" si="59"/>
        <v>0</v>
      </c>
      <c r="S448" s="43">
        <v>4.7</v>
      </c>
      <c r="T448" s="42">
        <v>1</v>
      </c>
      <c r="U448" s="42">
        <f t="shared" si="60"/>
        <v>9.4</v>
      </c>
      <c r="V448" s="56"/>
      <c r="W448" s="55">
        <f t="shared" si="61"/>
        <v>0</v>
      </c>
    </row>
    <row r="449" spans="1:23" s="34" customFormat="1" ht="18" customHeight="1" x14ac:dyDescent="0.2">
      <c r="A449" s="12">
        <v>448</v>
      </c>
      <c r="B449" s="8" t="s">
        <v>220</v>
      </c>
      <c r="C449" s="20">
        <v>6</v>
      </c>
      <c r="D449" s="21"/>
      <c r="E449" s="207"/>
      <c r="F449" s="4">
        <v>1</v>
      </c>
      <c r="G449" s="4"/>
      <c r="H449" s="14" t="s">
        <v>332</v>
      </c>
      <c r="I449" s="14" t="s">
        <v>190</v>
      </c>
      <c r="J449" s="14"/>
      <c r="K449" s="14"/>
      <c r="L449" s="14" t="s">
        <v>169</v>
      </c>
      <c r="M449" s="14"/>
      <c r="N449" s="14" t="s">
        <v>168</v>
      </c>
      <c r="O449" s="25"/>
      <c r="P449" s="40"/>
      <c r="Q449" s="40">
        <v>1</v>
      </c>
      <c r="R449" s="40">
        <f t="shared" si="59"/>
        <v>0</v>
      </c>
      <c r="S449" s="43">
        <v>3.72</v>
      </c>
      <c r="T449" s="42">
        <v>1</v>
      </c>
      <c r="U449" s="42">
        <f t="shared" si="60"/>
        <v>3.72</v>
      </c>
      <c r="V449" s="56"/>
      <c r="W449" s="55">
        <f t="shared" si="61"/>
        <v>0</v>
      </c>
    </row>
    <row r="450" spans="1:23" s="34" customFormat="1" ht="18" customHeight="1" x14ac:dyDescent="0.2">
      <c r="A450" s="12">
        <v>449</v>
      </c>
      <c r="B450" s="8" t="s">
        <v>21</v>
      </c>
      <c r="C450" s="20">
        <v>8</v>
      </c>
      <c r="D450" s="21"/>
      <c r="E450" s="207"/>
      <c r="F450" s="4">
        <v>71</v>
      </c>
      <c r="G450" s="4">
        <v>71</v>
      </c>
      <c r="H450" s="14" t="s">
        <v>333</v>
      </c>
      <c r="I450" s="14" t="s">
        <v>190</v>
      </c>
      <c r="J450" s="14"/>
      <c r="K450" s="14"/>
      <c r="L450" s="14" t="s">
        <v>169</v>
      </c>
      <c r="M450" s="14"/>
      <c r="N450" s="14" t="s">
        <v>16</v>
      </c>
      <c r="O450" s="25"/>
      <c r="P450" s="40">
        <v>0.36</v>
      </c>
      <c r="Q450" s="40">
        <v>1</v>
      </c>
      <c r="R450" s="40">
        <f t="shared" si="59"/>
        <v>25.56</v>
      </c>
      <c r="S450" s="43">
        <v>0.54</v>
      </c>
      <c r="T450" s="42">
        <v>1</v>
      </c>
      <c r="U450" s="42">
        <f t="shared" si="60"/>
        <v>38.340000000000003</v>
      </c>
      <c r="V450" s="56">
        <v>18</v>
      </c>
      <c r="W450" s="55">
        <f t="shared" si="61"/>
        <v>1278</v>
      </c>
    </row>
    <row r="451" spans="1:23" s="34" customFormat="1" ht="18" customHeight="1" x14ac:dyDescent="0.2">
      <c r="A451" s="12">
        <v>450</v>
      </c>
      <c r="B451" s="8" t="s">
        <v>21</v>
      </c>
      <c r="C451" s="20">
        <v>1</v>
      </c>
      <c r="D451" s="21"/>
      <c r="E451" s="207"/>
      <c r="F451" s="4">
        <v>0.25</v>
      </c>
      <c r="G451" s="4">
        <v>0.25</v>
      </c>
      <c r="H451" s="14" t="s">
        <v>333</v>
      </c>
      <c r="I451" s="14" t="s">
        <v>190</v>
      </c>
      <c r="J451" s="14"/>
      <c r="K451" s="14"/>
      <c r="L451" s="14" t="s">
        <v>169</v>
      </c>
      <c r="M451" s="14"/>
      <c r="N451" s="14" t="s">
        <v>16</v>
      </c>
      <c r="O451" s="25"/>
      <c r="P451" s="40">
        <v>7.0000000000000007E-2</v>
      </c>
      <c r="Q451" s="40">
        <v>1</v>
      </c>
      <c r="R451" s="40">
        <f t="shared" si="59"/>
        <v>1.7500000000000002E-2</v>
      </c>
      <c r="S451" s="43">
        <v>0.11</v>
      </c>
      <c r="T451" s="42">
        <v>1</v>
      </c>
      <c r="U451" s="42">
        <f t="shared" si="60"/>
        <v>2.75E-2</v>
      </c>
      <c r="V451" s="56">
        <v>6.5</v>
      </c>
      <c r="W451" s="55">
        <f t="shared" si="61"/>
        <v>1.625</v>
      </c>
    </row>
    <row r="452" spans="1:23" s="34" customFormat="1" ht="18" customHeight="1" x14ac:dyDescent="0.2">
      <c r="A452" s="12">
        <v>451</v>
      </c>
      <c r="B452" s="8" t="s">
        <v>219</v>
      </c>
      <c r="C452" s="20">
        <v>8</v>
      </c>
      <c r="D452" s="21"/>
      <c r="E452" s="207"/>
      <c r="F452" s="4">
        <v>6</v>
      </c>
      <c r="G452" s="4"/>
      <c r="H452" s="14" t="s">
        <v>333</v>
      </c>
      <c r="I452" s="14" t="s">
        <v>190</v>
      </c>
      <c r="J452" s="14"/>
      <c r="K452" s="14"/>
      <c r="L452" s="14" t="s">
        <v>169</v>
      </c>
      <c r="M452" s="14"/>
      <c r="N452" s="14" t="s">
        <v>221</v>
      </c>
      <c r="O452" s="25"/>
      <c r="P452" s="40">
        <v>3.13</v>
      </c>
      <c r="Q452" s="40">
        <v>1</v>
      </c>
      <c r="R452" s="40">
        <f t="shared" si="59"/>
        <v>18.78</v>
      </c>
      <c r="S452" s="43"/>
      <c r="T452" s="42">
        <v>1</v>
      </c>
      <c r="U452" s="42">
        <f t="shared" si="60"/>
        <v>0</v>
      </c>
      <c r="V452" s="56"/>
      <c r="W452" s="55">
        <f t="shared" si="61"/>
        <v>0</v>
      </c>
    </row>
    <row r="453" spans="1:23" s="34" customFormat="1" ht="18" customHeight="1" x14ac:dyDescent="0.2">
      <c r="A453" s="12">
        <v>452</v>
      </c>
      <c r="B453" s="8" t="s">
        <v>219</v>
      </c>
      <c r="C453" s="20">
        <v>1</v>
      </c>
      <c r="D453" s="21"/>
      <c r="E453" s="207"/>
      <c r="F453" s="4">
        <v>4</v>
      </c>
      <c r="G453" s="4"/>
      <c r="H453" s="14" t="s">
        <v>333</v>
      </c>
      <c r="I453" s="14" t="s">
        <v>190</v>
      </c>
      <c r="J453" s="14"/>
      <c r="K453" s="14"/>
      <c r="L453" s="14" t="s">
        <v>169</v>
      </c>
      <c r="M453" s="14"/>
      <c r="N453" s="14" t="s">
        <v>221</v>
      </c>
      <c r="O453" s="25"/>
      <c r="P453" s="40">
        <v>0.6</v>
      </c>
      <c r="Q453" s="40">
        <v>1</v>
      </c>
      <c r="R453" s="40">
        <f t="shared" si="59"/>
        <v>2.4</v>
      </c>
      <c r="S453" s="43"/>
      <c r="T453" s="42">
        <v>1</v>
      </c>
      <c r="U453" s="42">
        <f t="shared" si="60"/>
        <v>0</v>
      </c>
      <c r="V453" s="56"/>
      <c r="W453" s="55">
        <f t="shared" si="61"/>
        <v>0</v>
      </c>
    </row>
    <row r="454" spans="1:23" s="34" customFormat="1" ht="18" customHeight="1" x14ac:dyDescent="0.2">
      <c r="A454" s="12">
        <v>453</v>
      </c>
      <c r="B454" s="8" t="s">
        <v>220</v>
      </c>
      <c r="C454" s="20">
        <v>8</v>
      </c>
      <c r="D454" s="21"/>
      <c r="E454" s="207"/>
      <c r="F454" s="4">
        <v>1</v>
      </c>
      <c r="G454" s="4"/>
      <c r="H454" s="14" t="s">
        <v>333</v>
      </c>
      <c r="I454" s="14" t="s">
        <v>190</v>
      </c>
      <c r="J454" s="14"/>
      <c r="K454" s="14"/>
      <c r="L454" s="14" t="s">
        <v>169</v>
      </c>
      <c r="M454" s="14"/>
      <c r="N454" s="14" t="s">
        <v>168</v>
      </c>
      <c r="O454" s="25"/>
      <c r="P454" s="40"/>
      <c r="Q454" s="40">
        <v>1</v>
      </c>
      <c r="R454" s="40">
        <f t="shared" si="59"/>
        <v>0</v>
      </c>
      <c r="S454" s="43">
        <v>4.7</v>
      </c>
      <c r="T454" s="42">
        <v>1</v>
      </c>
      <c r="U454" s="42">
        <f t="shared" si="60"/>
        <v>4.7</v>
      </c>
      <c r="V454" s="56"/>
      <c r="W454" s="55">
        <f t="shared" si="61"/>
        <v>0</v>
      </c>
    </row>
    <row r="455" spans="1:23" s="34" customFormat="1" ht="18" customHeight="1" x14ac:dyDescent="0.2">
      <c r="A455" s="12">
        <v>454</v>
      </c>
      <c r="B455" s="8" t="s">
        <v>24</v>
      </c>
      <c r="C455" s="20">
        <v>8</v>
      </c>
      <c r="D455" s="21"/>
      <c r="E455" s="207">
        <v>150</v>
      </c>
      <c r="F455" s="4">
        <v>1</v>
      </c>
      <c r="G455" s="4"/>
      <c r="H455" s="14" t="s">
        <v>333</v>
      </c>
      <c r="I455" s="14" t="s">
        <v>190</v>
      </c>
      <c r="J455" s="14"/>
      <c r="K455" s="14"/>
      <c r="L455" s="14" t="s">
        <v>169</v>
      </c>
      <c r="M455" s="14"/>
      <c r="N455" s="14" t="s">
        <v>168</v>
      </c>
      <c r="O455" s="25"/>
      <c r="P455" s="40"/>
      <c r="Q455" s="40">
        <v>1</v>
      </c>
      <c r="R455" s="40">
        <f t="shared" si="59"/>
        <v>0</v>
      </c>
      <c r="S455" s="43">
        <v>0.84</v>
      </c>
      <c r="T455" s="42">
        <v>1</v>
      </c>
      <c r="U455" s="42">
        <f t="shared" si="60"/>
        <v>0.84</v>
      </c>
      <c r="V455" s="56"/>
      <c r="W455" s="55">
        <f t="shared" si="61"/>
        <v>0</v>
      </c>
    </row>
    <row r="456" spans="1:23" s="34" customFormat="1" ht="18" customHeight="1" x14ac:dyDescent="0.2">
      <c r="A456" s="12">
        <v>455</v>
      </c>
      <c r="B456" s="8" t="s">
        <v>23</v>
      </c>
      <c r="C456" s="20">
        <v>8</v>
      </c>
      <c r="D456" s="21"/>
      <c r="E456" s="207"/>
      <c r="F456" s="4">
        <v>5</v>
      </c>
      <c r="G456" s="4">
        <v>5</v>
      </c>
      <c r="H456" s="14" t="s">
        <v>333</v>
      </c>
      <c r="I456" s="14" t="s">
        <v>190</v>
      </c>
      <c r="J456" s="14"/>
      <c r="K456" s="14"/>
      <c r="L456" s="14" t="s">
        <v>169</v>
      </c>
      <c r="M456" s="14"/>
      <c r="N456" s="14" t="s">
        <v>16</v>
      </c>
      <c r="O456" s="25"/>
      <c r="P456" s="40">
        <v>5</v>
      </c>
      <c r="Q456" s="40">
        <v>1</v>
      </c>
      <c r="R456" s="40">
        <f t="shared" si="59"/>
        <v>25</v>
      </c>
      <c r="S456" s="43">
        <v>5</v>
      </c>
      <c r="T456" s="42">
        <v>1</v>
      </c>
      <c r="U456" s="42">
        <f t="shared" si="60"/>
        <v>25</v>
      </c>
      <c r="V456" s="56">
        <v>160</v>
      </c>
      <c r="W456" s="55">
        <f t="shared" si="61"/>
        <v>800</v>
      </c>
    </row>
    <row r="457" spans="1:23" s="34" customFormat="1" ht="18" customHeight="1" x14ac:dyDescent="0.2">
      <c r="A457" s="12">
        <v>456</v>
      </c>
      <c r="B457" s="8" t="s">
        <v>21</v>
      </c>
      <c r="C457" s="20">
        <v>8</v>
      </c>
      <c r="D457" s="21"/>
      <c r="E457" s="207"/>
      <c r="F457" s="4">
        <v>4.25</v>
      </c>
      <c r="G457" s="4">
        <v>4.25</v>
      </c>
      <c r="H457" s="14" t="s">
        <v>334</v>
      </c>
      <c r="I457" s="14" t="s">
        <v>190</v>
      </c>
      <c r="J457" s="14"/>
      <c r="K457" s="14"/>
      <c r="L457" s="14" t="s">
        <v>169</v>
      </c>
      <c r="M457" s="14"/>
      <c r="N457" s="14" t="s">
        <v>16</v>
      </c>
      <c r="O457" s="25"/>
      <c r="P457" s="40">
        <v>0.36</v>
      </c>
      <c r="Q457" s="40">
        <v>1</v>
      </c>
      <c r="R457" s="40">
        <f t="shared" si="59"/>
        <v>1.53</v>
      </c>
      <c r="S457" s="43">
        <v>0.54</v>
      </c>
      <c r="T457" s="42">
        <v>1</v>
      </c>
      <c r="U457" s="42">
        <f t="shared" si="60"/>
        <v>2.2949999999999999</v>
      </c>
      <c r="V457" s="56">
        <v>18</v>
      </c>
      <c r="W457" s="55">
        <f t="shared" si="61"/>
        <v>76.5</v>
      </c>
    </row>
    <row r="458" spans="1:23" s="34" customFormat="1" ht="18" customHeight="1" x14ac:dyDescent="0.2">
      <c r="A458" s="12">
        <v>457</v>
      </c>
      <c r="B458" s="8" t="s">
        <v>219</v>
      </c>
      <c r="C458" s="20">
        <v>8</v>
      </c>
      <c r="D458" s="21"/>
      <c r="E458" s="207"/>
      <c r="F458" s="4">
        <v>8</v>
      </c>
      <c r="G458" s="4"/>
      <c r="H458" s="14" t="s">
        <v>334</v>
      </c>
      <c r="I458" s="14" t="s">
        <v>190</v>
      </c>
      <c r="J458" s="14"/>
      <c r="K458" s="14"/>
      <c r="L458" s="14" t="s">
        <v>169</v>
      </c>
      <c r="M458" s="14"/>
      <c r="N458" s="14" t="s">
        <v>221</v>
      </c>
      <c r="O458" s="25"/>
      <c r="P458" s="40">
        <v>3.13</v>
      </c>
      <c r="Q458" s="40">
        <v>1</v>
      </c>
      <c r="R458" s="40">
        <f t="shared" si="59"/>
        <v>25.04</v>
      </c>
      <c r="S458" s="43"/>
      <c r="T458" s="42">
        <v>1</v>
      </c>
      <c r="U458" s="42">
        <f t="shared" si="60"/>
        <v>0</v>
      </c>
      <c r="V458" s="56"/>
      <c r="W458" s="55">
        <f t="shared" si="61"/>
        <v>0</v>
      </c>
    </row>
    <row r="459" spans="1:23" s="34" customFormat="1" ht="18" customHeight="1" x14ac:dyDescent="0.2">
      <c r="A459" s="12">
        <v>458</v>
      </c>
      <c r="B459" s="8" t="s">
        <v>219</v>
      </c>
      <c r="C459" s="20">
        <v>1</v>
      </c>
      <c r="D459" s="21"/>
      <c r="E459" s="207"/>
      <c r="F459" s="4">
        <v>2</v>
      </c>
      <c r="G459" s="4"/>
      <c r="H459" s="14" t="s">
        <v>334</v>
      </c>
      <c r="I459" s="14" t="s">
        <v>190</v>
      </c>
      <c r="J459" s="14"/>
      <c r="K459" s="14"/>
      <c r="L459" s="14" t="s">
        <v>169</v>
      </c>
      <c r="M459" s="14"/>
      <c r="N459" s="14" t="s">
        <v>221</v>
      </c>
      <c r="O459" s="25"/>
      <c r="P459" s="40">
        <v>0.6</v>
      </c>
      <c r="Q459" s="40">
        <v>1</v>
      </c>
      <c r="R459" s="40">
        <f t="shared" si="59"/>
        <v>1.2</v>
      </c>
      <c r="S459" s="43"/>
      <c r="T459" s="42">
        <v>1</v>
      </c>
      <c r="U459" s="42">
        <f t="shared" si="60"/>
        <v>0</v>
      </c>
      <c r="V459" s="56"/>
      <c r="W459" s="55">
        <f t="shared" si="61"/>
        <v>0</v>
      </c>
    </row>
    <row r="460" spans="1:23" s="34" customFormat="1" ht="18" customHeight="1" x14ac:dyDescent="0.2">
      <c r="A460" s="12">
        <v>459</v>
      </c>
      <c r="B460" s="8" t="s">
        <v>220</v>
      </c>
      <c r="C460" s="20">
        <v>8</v>
      </c>
      <c r="D460" s="21"/>
      <c r="E460" s="207"/>
      <c r="F460" s="4">
        <v>1</v>
      </c>
      <c r="G460" s="4"/>
      <c r="H460" s="14" t="s">
        <v>334</v>
      </c>
      <c r="I460" s="14" t="s">
        <v>190</v>
      </c>
      <c r="J460" s="14"/>
      <c r="K460" s="14"/>
      <c r="L460" s="14" t="s">
        <v>169</v>
      </c>
      <c r="M460" s="14"/>
      <c r="N460" s="14" t="s">
        <v>168</v>
      </c>
      <c r="O460" s="25"/>
      <c r="P460" s="40"/>
      <c r="Q460" s="40">
        <v>1</v>
      </c>
      <c r="R460" s="40">
        <f t="shared" si="59"/>
        <v>0</v>
      </c>
      <c r="S460" s="43">
        <v>4.7</v>
      </c>
      <c r="T460" s="42">
        <v>1</v>
      </c>
      <c r="U460" s="42">
        <f t="shared" si="60"/>
        <v>4.7</v>
      </c>
      <c r="V460" s="56"/>
      <c r="W460" s="55">
        <f t="shared" si="61"/>
        <v>0</v>
      </c>
    </row>
    <row r="461" spans="1:23" s="34" customFormat="1" ht="18" customHeight="1" x14ac:dyDescent="0.2">
      <c r="A461" s="12">
        <v>460</v>
      </c>
      <c r="B461" s="8" t="s">
        <v>24</v>
      </c>
      <c r="C461" s="20">
        <v>8</v>
      </c>
      <c r="D461" s="21"/>
      <c r="E461" s="207">
        <v>150</v>
      </c>
      <c r="F461" s="4">
        <v>4</v>
      </c>
      <c r="G461" s="4"/>
      <c r="H461" s="14" t="s">
        <v>334</v>
      </c>
      <c r="I461" s="14" t="s">
        <v>190</v>
      </c>
      <c r="J461" s="14"/>
      <c r="K461" s="14"/>
      <c r="L461" s="14" t="s">
        <v>169</v>
      </c>
      <c r="M461" s="14"/>
      <c r="N461" s="14" t="s">
        <v>168</v>
      </c>
      <c r="O461" s="25"/>
      <c r="P461" s="40"/>
      <c r="Q461" s="40">
        <v>1</v>
      </c>
      <c r="R461" s="40">
        <f t="shared" si="59"/>
        <v>0</v>
      </c>
      <c r="S461" s="43">
        <v>0.84</v>
      </c>
      <c r="T461" s="42">
        <v>1</v>
      </c>
      <c r="U461" s="42">
        <f t="shared" si="60"/>
        <v>3.36</v>
      </c>
      <c r="V461" s="56"/>
      <c r="W461" s="55">
        <f t="shared" si="61"/>
        <v>0</v>
      </c>
    </row>
    <row r="462" spans="1:23" s="34" customFormat="1" ht="18" customHeight="1" x14ac:dyDescent="0.2">
      <c r="A462" s="12">
        <v>461</v>
      </c>
      <c r="B462" s="8" t="s">
        <v>21</v>
      </c>
      <c r="C462" s="20">
        <v>12</v>
      </c>
      <c r="D462" s="21"/>
      <c r="E462" s="207"/>
      <c r="F462" s="4">
        <v>2733</v>
      </c>
      <c r="G462" s="4">
        <v>2733</v>
      </c>
      <c r="H462" s="14"/>
      <c r="I462" s="64" t="s">
        <v>346</v>
      </c>
      <c r="J462" s="14"/>
      <c r="K462" s="14"/>
      <c r="L462" s="64" t="s">
        <v>169</v>
      </c>
      <c r="M462" s="14"/>
      <c r="N462" s="64" t="s">
        <v>168</v>
      </c>
      <c r="O462" s="25"/>
      <c r="P462" s="40"/>
      <c r="Q462" s="40">
        <v>1</v>
      </c>
      <c r="R462" s="40">
        <f t="shared" si="59"/>
        <v>0</v>
      </c>
      <c r="S462" s="43">
        <v>0.77</v>
      </c>
      <c r="T462" s="42">
        <v>1</v>
      </c>
      <c r="U462" s="42">
        <f t="shared" si="60"/>
        <v>2104.41</v>
      </c>
      <c r="V462" s="56">
        <v>24</v>
      </c>
      <c r="W462" s="55">
        <f t="shared" si="61"/>
        <v>65592</v>
      </c>
    </row>
    <row r="463" spans="1:23" s="34" customFormat="1" ht="18" customHeight="1" x14ac:dyDescent="0.2">
      <c r="A463" s="12">
        <v>462</v>
      </c>
      <c r="B463" s="15" t="s">
        <v>220</v>
      </c>
      <c r="C463" s="20">
        <v>12</v>
      </c>
      <c r="D463" s="21"/>
      <c r="E463" s="207"/>
      <c r="F463" s="4">
        <v>68</v>
      </c>
      <c r="G463" s="4"/>
      <c r="H463" s="14"/>
      <c r="I463" s="64" t="s">
        <v>346</v>
      </c>
      <c r="J463" s="14"/>
      <c r="K463" s="14"/>
      <c r="L463" s="64" t="s">
        <v>169</v>
      </c>
      <c r="M463" s="14"/>
      <c r="N463" s="64" t="s">
        <v>168</v>
      </c>
      <c r="O463" s="25"/>
      <c r="P463" s="40"/>
      <c r="Q463" s="40">
        <v>1</v>
      </c>
      <c r="R463" s="40">
        <f t="shared" ref="R463:R526" si="62">IF(N463="S/F",(P463*F463),IF(N463="S",(SUM(F463*P463*Q463)),0))</f>
        <v>0</v>
      </c>
      <c r="S463" s="43">
        <v>7.29</v>
      </c>
      <c r="T463" s="42">
        <v>1</v>
      </c>
      <c r="U463" s="42">
        <f t="shared" ref="U463:U526" si="63">IF(N463="S/F",(S463*F463),IF(N463="F",(SUM(S463*F463*T463)),0))</f>
        <v>495.72</v>
      </c>
      <c r="V463" s="56"/>
      <c r="W463" s="55">
        <f t="shared" ref="W463:W526" si="64">G463*V463</f>
        <v>0</v>
      </c>
    </row>
    <row r="464" spans="1:23" s="34" customFormat="1" ht="18" customHeight="1" x14ac:dyDescent="0.2">
      <c r="A464" s="12">
        <v>463</v>
      </c>
      <c r="B464" s="15" t="s">
        <v>21</v>
      </c>
      <c r="C464" s="20">
        <v>12</v>
      </c>
      <c r="D464" s="21"/>
      <c r="E464" s="207"/>
      <c r="F464" s="4"/>
      <c r="G464" s="4"/>
      <c r="H464" s="64" t="s">
        <v>355</v>
      </c>
      <c r="I464" s="64" t="s">
        <v>346</v>
      </c>
      <c r="J464" s="14"/>
      <c r="K464" s="14"/>
      <c r="L464" s="14"/>
      <c r="M464" s="14"/>
      <c r="N464" s="14"/>
      <c r="O464" s="25"/>
      <c r="P464" s="40"/>
      <c r="Q464" s="40">
        <v>1</v>
      </c>
      <c r="R464" s="40">
        <f t="shared" si="62"/>
        <v>0</v>
      </c>
      <c r="S464" s="43">
        <v>0.77</v>
      </c>
      <c r="T464" s="42">
        <v>1</v>
      </c>
      <c r="U464" s="42">
        <f>6*10*2</f>
        <v>120</v>
      </c>
      <c r="V464" s="56"/>
      <c r="W464" s="55">
        <f t="shared" si="64"/>
        <v>0</v>
      </c>
    </row>
    <row r="465" spans="1:23" s="34" customFormat="1" ht="18" customHeight="1" x14ac:dyDescent="0.2">
      <c r="A465" s="12">
        <v>464</v>
      </c>
      <c r="B465" s="8" t="s">
        <v>21</v>
      </c>
      <c r="C465" s="20">
        <v>8</v>
      </c>
      <c r="D465" s="21"/>
      <c r="E465" s="207"/>
      <c r="F465" s="4">
        <f>2.75+2+2.75</f>
        <v>7.5</v>
      </c>
      <c r="G465" s="4">
        <v>7.5</v>
      </c>
      <c r="H465" s="14"/>
      <c r="I465" s="64" t="s">
        <v>357</v>
      </c>
      <c r="J465" s="14"/>
      <c r="K465" s="14"/>
      <c r="L465" s="64" t="s">
        <v>169</v>
      </c>
      <c r="M465" s="14"/>
      <c r="N465" s="64" t="s">
        <v>168</v>
      </c>
      <c r="O465" s="25"/>
      <c r="P465" s="40"/>
      <c r="Q465" s="40">
        <v>1</v>
      </c>
      <c r="R465" s="40">
        <f t="shared" si="62"/>
        <v>0</v>
      </c>
      <c r="S465" s="43">
        <v>0.54</v>
      </c>
      <c r="T465" s="42">
        <v>1</v>
      </c>
      <c r="U465" s="42">
        <f t="shared" si="63"/>
        <v>4.0500000000000007</v>
      </c>
      <c r="V465" s="56">
        <v>18</v>
      </c>
      <c r="W465" s="55">
        <f t="shared" si="64"/>
        <v>135</v>
      </c>
    </row>
    <row r="466" spans="1:23" s="34" customFormat="1" ht="18" customHeight="1" x14ac:dyDescent="0.2">
      <c r="A466" s="12">
        <v>465</v>
      </c>
      <c r="B466" s="15" t="s">
        <v>21</v>
      </c>
      <c r="C466" s="20">
        <v>2</v>
      </c>
      <c r="D466" s="21"/>
      <c r="E466" s="207"/>
      <c r="F466" s="4">
        <f>7.5+11.5+1+4.25</f>
        <v>24.25</v>
      </c>
      <c r="G466" s="4">
        <v>24.25</v>
      </c>
      <c r="H466" s="14"/>
      <c r="I466" s="64" t="s">
        <v>357</v>
      </c>
      <c r="J466" s="14"/>
      <c r="K466" s="14"/>
      <c r="L466" s="64" t="s">
        <v>169</v>
      </c>
      <c r="M466" s="14"/>
      <c r="N466" s="64" t="s">
        <v>168</v>
      </c>
      <c r="O466" s="25"/>
      <c r="P466" s="40"/>
      <c r="Q466" s="40">
        <v>1</v>
      </c>
      <c r="R466" s="40">
        <f t="shared" si="62"/>
        <v>0</v>
      </c>
      <c r="S466" s="43">
        <v>0.16</v>
      </c>
      <c r="T466" s="42">
        <v>1</v>
      </c>
      <c r="U466" s="42">
        <f t="shared" si="63"/>
        <v>3.88</v>
      </c>
      <c r="V466" s="56">
        <v>10</v>
      </c>
      <c r="W466" s="55">
        <f t="shared" si="64"/>
        <v>242.5</v>
      </c>
    </row>
    <row r="467" spans="1:23" s="34" customFormat="1" ht="18" customHeight="1" x14ac:dyDescent="0.2">
      <c r="A467" s="12">
        <v>466</v>
      </c>
      <c r="B467" s="15" t="s">
        <v>21</v>
      </c>
      <c r="C467" s="20">
        <v>1.5</v>
      </c>
      <c r="D467" s="21"/>
      <c r="E467" s="207"/>
      <c r="F467" s="4">
        <f>2.5+1.25+6.25+3+1.3+2.5</f>
        <v>16.8</v>
      </c>
      <c r="G467" s="4">
        <v>16.8</v>
      </c>
      <c r="H467" s="14"/>
      <c r="I467" s="64" t="s">
        <v>357</v>
      </c>
      <c r="J467" s="14"/>
      <c r="K467" s="14"/>
      <c r="L467" s="64" t="s">
        <v>169</v>
      </c>
      <c r="M467" s="14"/>
      <c r="N467" s="64" t="s">
        <v>168</v>
      </c>
      <c r="O467" s="25"/>
      <c r="P467" s="40"/>
      <c r="Q467" s="40">
        <v>1</v>
      </c>
      <c r="R467" s="40">
        <f t="shared" si="62"/>
        <v>0</v>
      </c>
      <c r="S467" s="43">
        <v>0.14000000000000001</v>
      </c>
      <c r="T467" s="42">
        <v>1</v>
      </c>
      <c r="U467" s="42">
        <f t="shared" si="63"/>
        <v>2.3520000000000003</v>
      </c>
      <c r="V467" s="56">
        <v>8</v>
      </c>
      <c r="W467" s="55">
        <f t="shared" si="64"/>
        <v>134.4</v>
      </c>
    </row>
    <row r="468" spans="1:23" s="34" customFormat="1" ht="18" customHeight="1" x14ac:dyDescent="0.2">
      <c r="A468" s="12">
        <v>467</v>
      </c>
      <c r="B468" s="15" t="s">
        <v>220</v>
      </c>
      <c r="C468" s="20">
        <v>8</v>
      </c>
      <c r="D468" s="21"/>
      <c r="E468" s="207"/>
      <c r="F468" s="4">
        <v>7</v>
      </c>
      <c r="G468" s="4"/>
      <c r="H468" s="14"/>
      <c r="I468" s="64" t="s">
        <v>357</v>
      </c>
      <c r="J468" s="14"/>
      <c r="K468" s="14"/>
      <c r="L468" s="64" t="s">
        <v>169</v>
      </c>
      <c r="M468" s="14"/>
      <c r="N468" s="64" t="s">
        <v>168</v>
      </c>
      <c r="O468" s="25"/>
      <c r="P468" s="40"/>
      <c r="Q468" s="40">
        <v>1</v>
      </c>
      <c r="R468" s="40">
        <f t="shared" si="62"/>
        <v>0</v>
      </c>
      <c r="S468" s="43">
        <v>4.7</v>
      </c>
      <c r="T468" s="42">
        <v>1</v>
      </c>
      <c r="U468" s="42">
        <f t="shared" si="63"/>
        <v>32.9</v>
      </c>
      <c r="V468" s="56"/>
      <c r="W468" s="55">
        <f t="shared" si="64"/>
        <v>0</v>
      </c>
    </row>
    <row r="469" spans="1:23" s="34" customFormat="1" ht="18" customHeight="1" x14ac:dyDescent="0.2">
      <c r="A469" s="12">
        <v>468</v>
      </c>
      <c r="B469" s="15" t="s">
        <v>220</v>
      </c>
      <c r="C469" s="20">
        <v>2</v>
      </c>
      <c r="D469" s="21"/>
      <c r="E469" s="207"/>
      <c r="F469" s="4">
        <v>20</v>
      </c>
      <c r="G469" s="4"/>
      <c r="H469" s="14"/>
      <c r="I469" s="64" t="s">
        <v>357</v>
      </c>
      <c r="J469" s="14"/>
      <c r="K469" s="14"/>
      <c r="L469" s="64" t="s">
        <v>169</v>
      </c>
      <c r="M469" s="14"/>
      <c r="N469" s="64" t="s">
        <v>168</v>
      </c>
      <c r="O469" s="25"/>
      <c r="P469" s="40"/>
      <c r="Q469" s="40">
        <v>1</v>
      </c>
      <c r="R469" s="40">
        <f t="shared" si="62"/>
        <v>0</v>
      </c>
      <c r="S469" s="43">
        <v>1.8</v>
      </c>
      <c r="T469" s="42">
        <v>1</v>
      </c>
      <c r="U469" s="42">
        <f t="shared" si="63"/>
        <v>36</v>
      </c>
      <c r="V469" s="56"/>
      <c r="W469" s="55">
        <f t="shared" si="64"/>
        <v>0</v>
      </c>
    </row>
    <row r="470" spans="1:23" s="34" customFormat="1" ht="18" customHeight="1" x14ac:dyDescent="0.2">
      <c r="A470" s="12">
        <v>469</v>
      </c>
      <c r="B470" s="15" t="s">
        <v>220</v>
      </c>
      <c r="C470" s="20">
        <v>1.5</v>
      </c>
      <c r="D470" s="21"/>
      <c r="E470" s="207"/>
      <c r="F470" s="4">
        <v>28</v>
      </c>
      <c r="G470" s="4"/>
      <c r="H470" s="14"/>
      <c r="I470" s="64" t="s">
        <v>357</v>
      </c>
      <c r="J470" s="14"/>
      <c r="K470" s="14"/>
      <c r="L470" s="64" t="s">
        <v>169</v>
      </c>
      <c r="M470" s="14"/>
      <c r="N470" s="64" t="s">
        <v>168</v>
      </c>
      <c r="O470" s="25"/>
      <c r="P470" s="40"/>
      <c r="Q470" s="40">
        <v>1</v>
      </c>
      <c r="R470" s="40">
        <f t="shared" si="62"/>
        <v>0</v>
      </c>
      <c r="S470" s="43">
        <v>1.35</v>
      </c>
      <c r="T470" s="42">
        <v>1</v>
      </c>
      <c r="U470" s="42">
        <f t="shared" si="63"/>
        <v>37.800000000000004</v>
      </c>
      <c r="V470" s="56"/>
      <c r="W470" s="55">
        <f t="shared" si="64"/>
        <v>0</v>
      </c>
    </row>
    <row r="471" spans="1:23" s="34" customFormat="1" ht="18" customHeight="1" x14ac:dyDescent="0.2">
      <c r="A471" s="12">
        <v>470</v>
      </c>
      <c r="B471" s="15" t="s">
        <v>220</v>
      </c>
      <c r="C471" s="20">
        <v>12</v>
      </c>
      <c r="D471" s="21"/>
      <c r="E471" s="207"/>
      <c r="F471" s="4">
        <v>4</v>
      </c>
      <c r="G471" s="4"/>
      <c r="H471" s="14"/>
      <c r="I471" s="64" t="s">
        <v>357</v>
      </c>
      <c r="J471" s="14"/>
      <c r="K471" s="14"/>
      <c r="L471" s="64" t="s">
        <v>169</v>
      </c>
      <c r="M471" s="14"/>
      <c r="N471" s="64" t="s">
        <v>168</v>
      </c>
      <c r="O471" s="25"/>
      <c r="P471" s="40"/>
      <c r="Q471" s="40">
        <v>1</v>
      </c>
      <c r="R471" s="40">
        <f t="shared" si="62"/>
        <v>0</v>
      </c>
      <c r="S471" s="43">
        <v>7.29</v>
      </c>
      <c r="T471" s="42">
        <v>1</v>
      </c>
      <c r="U471" s="42">
        <f t="shared" si="63"/>
        <v>29.16</v>
      </c>
      <c r="V471" s="56"/>
      <c r="W471" s="55">
        <f t="shared" si="64"/>
        <v>0</v>
      </c>
    </row>
    <row r="472" spans="1:23" s="34" customFormat="1" ht="18" customHeight="1" thickBot="1" x14ac:dyDescent="0.25">
      <c r="A472" s="12">
        <v>471</v>
      </c>
      <c r="B472" s="15" t="s">
        <v>21</v>
      </c>
      <c r="C472" s="20">
        <v>12</v>
      </c>
      <c r="D472" s="21"/>
      <c r="E472" s="207"/>
      <c r="F472" s="4">
        <v>5.2</v>
      </c>
      <c r="G472" s="4">
        <v>5.2</v>
      </c>
      <c r="H472" s="14"/>
      <c r="I472" s="64" t="s">
        <v>357</v>
      </c>
      <c r="J472" s="14"/>
      <c r="K472" s="14"/>
      <c r="L472" s="64" t="s">
        <v>169</v>
      </c>
      <c r="M472" s="14"/>
      <c r="N472" s="64" t="s">
        <v>168</v>
      </c>
      <c r="O472" s="25"/>
      <c r="P472" s="40"/>
      <c r="Q472" s="40">
        <v>1</v>
      </c>
      <c r="R472" s="40">
        <f t="shared" si="62"/>
        <v>0</v>
      </c>
      <c r="S472" s="43">
        <v>0.77</v>
      </c>
      <c r="T472" s="42">
        <v>1</v>
      </c>
      <c r="U472" s="42">
        <f t="shared" si="63"/>
        <v>4.0040000000000004</v>
      </c>
      <c r="V472" s="56">
        <v>24</v>
      </c>
      <c r="W472" s="55">
        <f t="shared" si="64"/>
        <v>124.80000000000001</v>
      </c>
    </row>
    <row r="473" spans="1:23" s="34" customFormat="1" ht="18" hidden="1" customHeight="1" x14ac:dyDescent="0.2">
      <c r="A473" s="12">
        <v>472</v>
      </c>
      <c r="B473" s="8"/>
      <c r="C473" s="20"/>
      <c r="D473" s="21"/>
      <c r="E473" s="207"/>
      <c r="F473" s="4"/>
      <c r="G473" s="4"/>
      <c r="H473" s="14"/>
      <c r="I473" s="14"/>
      <c r="J473" s="14"/>
      <c r="K473" s="14"/>
      <c r="L473" s="14"/>
      <c r="M473" s="14"/>
      <c r="N473" s="14"/>
      <c r="O473" s="25"/>
      <c r="P473" s="40"/>
      <c r="Q473" s="40">
        <v>1</v>
      </c>
      <c r="R473" s="40">
        <f t="shared" si="62"/>
        <v>0</v>
      </c>
      <c r="S473" s="43"/>
      <c r="T473" s="42">
        <v>1</v>
      </c>
      <c r="U473" s="42">
        <f t="shared" si="63"/>
        <v>0</v>
      </c>
      <c r="V473" s="56"/>
      <c r="W473" s="55">
        <f t="shared" si="64"/>
        <v>0</v>
      </c>
    </row>
    <row r="474" spans="1:23" s="34" customFormat="1" ht="18" hidden="1" customHeight="1" x14ac:dyDescent="0.2">
      <c r="A474" s="12">
        <v>473</v>
      </c>
      <c r="B474" s="8"/>
      <c r="C474" s="20"/>
      <c r="D474" s="21"/>
      <c r="E474" s="207"/>
      <c r="F474" s="4"/>
      <c r="G474" s="4"/>
      <c r="H474" s="14"/>
      <c r="I474" s="14"/>
      <c r="J474" s="14"/>
      <c r="K474" s="14"/>
      <c r="L474" s="14"/>
      <c r="M474" s="14"/>
      <c r="N474" s="14"/>
      <c r="O474" s="25"/>
      <c r="P474" s="40"/>
      <c r="Q474" s="40">
        <v>1</v>
      </c>
      <c r="R474" s="40">
        <f t="shared" si="62"/>
        <v>0</v>
      </c>
      <c r="S474" s="43"/>
      <c r="T474" s="42">
        <v>1</v>
      </c>
      <c r="U474" s="42">
        <f t="shared" si="63"/>
        <v>0</v>
      </c>
      <c r="V474" s="56"/>
      <c r="W474" s="55">
        <f t="shared" si="64"/>
        <v>0</v>
      </c>
    </row>
    <row r="475" spans="1:23" s="34" customFormat="1" ht="18" hidden="1" customHeight="1" x14ac:dyDescent="0.2">
      <c r="A475" s="12">
        <v>474</v>
      </c>
      <c r="B475" s="8"/>
      <c r="C475" s="20"/>
      <c r="D475" s="21"/>
      <c r="E475" s="207"/>
      <c r="F475" s="4"/>
      <c r="G475" s="4"/>
      <c r="H475" s="14"/>
      <c r="I475" s="14"/>
      <c r="J475" s="14"/>
      <c r="K475" s="14"/>
      <c r="L475" s="14"/>
      <c r="M475" s="14"/>
      <c r="N475" s="14"/>
      <c r="O475" s="25"/>
      <c r="P475" s="40"/>
      <c r="Q475" s="40">
        <v>1</v>
      </c>
      <c r="R475" s="40">
        <f t="shared" si="62"/>
        <v>0</v>
      </c>
      <c r="S475" s="43"/>
      <c r="T475" s="42">
        <v>1</v>
      </c>
      <c r="U475" s="42">
        <f t="shared" si="63"/>
        <v>0</v>
      </c>
      <c r="V475" s="56"/>
      <c r="W475" s="55">
        <f t="shared" si="64"/>
        <v>0</v>
      </c>
    </row>
    <row r="476" spans="1:23" s="34" customFormat="1" ht="18" hidden="1" customHeight="1" x14ac:dyDescent="0.2">
      <c r="A476" s="12">
        <v>475</v>
      </c>
      <c r="B476" s="8"/>
      <c r="C476" s="20"/>
      <c r="D476" s="21"/>
      <c r="E476" s="207"/>
      <c r="F476" s="4"/>
      <c r="G476" s="4"/>
      <c r="H476" s="14"/>
      <c r="I476" s="14"/>
      <c r="J476" s="14"/>
      <c r="K476" s="14"/>
      <c r="L476" s="14"/>
      <c r="M476" s="14"/>
      <c r="N476" s="14"/>
      <c r="O476" s="25"/>
      <c r="P476" s="40"/>
      <c r="Q476" s="40">
        <v>1</v>
      </c>
      <c r="R476" s="40">
        <f t="shared" si="62"/>
        <v>0</v>
      </c>
      <c r="S476" s="43"/>
      <c r="T476" s="42">
        <v>1</v>
      </c>
      <c r="U476" s="42">
        <f t="shared" si="63"/>
        <v>0</v>
      </c>
      <c r="V476" s="56"/>
      <c r="W476" s="55">
        <f t="shared" si="64"/>
        <v>0</v>
      </c>
    </row>
    <row r="477" spans="1:23" s="34" customFormat="1" ht="18" hidden="1" customHeight="1" x14ac:dyDescent="0.2">
      <c r="A477" s="12">
        <v>476</v>
      </c>
      <c r="B477" s="8"/>
      <c r="C477" s="20"/>
      <c r="D477" s="21"/>
      <c r="E477" s="207"/>
      <c r="F477" s="4"/>
      <c r="G477" s="4"/>
      <c r="H477" s="14"/>
      <c r="I477" s="14"/>
      <c r="J477" s="14"/>
      <c r="K477" s="14"/>
      <c r="L477" s="14"/>
      <c r="M477" s="14"/>
      <c r="N477" s="14"/>
      <c r="O477" s="25"/>
      <c r="P477" s="40"/>
      <c r="Q477" s="40">
        <v>1</v>
      </c>
      <c r="R477" s="40">
        <f t="shared" si="62"/>
        <v>0</v>
      </c>
      <c r="S477" s="43"/>
      <c r="T477" s="42">
        <v>1</v>
      </c>
      <c r="U477" s="42">
        <f t="shared" si="63"/>
        <v>0</v>
      </c>
      <c r="V477" s="56"/>
      <c r="W477" s="55">
        <f t="shared" si="64"/>
        <v>0</v>
      </c>
    </row>
    <row r="478" spans="1:23" s="34" customFormat="1" ht="18" hidden="1" customHeight="1" x14ac:dyDescent="0.2">
      <c r="A478" s="12">
        <v>477</v>
      </c>
      <c r="B478" s="8"/>
      <c r="C478" s="20"/>
      <c r="D478" s="21"/>
      <c r="E478" s="207"/>
      <c r="F478" s="4"/>
      <c r="G478" s="4"/>
      <c r="H478" s="14"/>
      <c r="I478" s="14"/>
      <c r="J478" s="14"/>
      <c r="K478" s="14"/>
      <c r="L478" s="14"/>
      <c r="M478" s="14"/>
      <c r="N478" s="14"/>
      <c r="O478" s="25"/>
      <c r="P478" s="40"/>
      <c r="Q478" s="40">
        <v>1</v>
      </c>
      <c r="R478" s="40">
        <f t="shared" si="62"/>
        <v>0</v>
      </c>
      <c r="S478" s="43"/>
      <c r="T478" s="42">
        <v>1</v>
      </c>
      <c r="U478" s="42">
        <f t="shared" si="63"/>
        <v>0</v>
      </c>
      <c r="V478" s="56"/>
      <c r="W478" s="55">
        <f t="shared" si="64"/>
        <v>0</v>
      </c>
    </row>
    <row r="479" spans="1:23" s="34" customFormat="1" ht="18" hidden="1" customHeight="1" x14ac:dyDescent="0.2">
      <c r="A479" s="12">
        <v>478</v>
      </c>
      <c r="B479" s="8"/>
      <c r="C479" s="20"/>
      <c r="D479" s="21"/>
      <c r="E479" s="207"/>
      <c r="F479" s="4"/>
      <c r="G479" s="4"/>
      <c r="H479" s="14"/>
      <c r="I479" s="14"/>
      <c r="J479" s="14"/>
      <c r="K479" s="14"/>
      <c r="L479" s="14"/>
      <c r="M479" s="14"/>
      <c r="N479" s="14"/>
      <c r="O479" s="25"/>
      <c r="P479" s="40"/>
      <c r="Q479" s="40">
        <v>1</v>
      </c>
      <c r="R479" s="40">
        <f t="shared" si="62"/>
        <v>0</v>
      </c>
      <c r="S479" s="43"/>
      <c r="T479" s="42">
        <v>1</v>
      </c>
      <c r="U479" s="42">
        <f t="shared" si="63"/>
        <v>0</v>
      </c>
      <c r="V479" s="56"/>
      <c r="W479" s="55">
        <f t="shared" si="64"/>
        <v>0</v>
      </c>
    </row>
    <row r="480" spans="1:23" s="34" customFormat="1" ht="18" hidden="1" customHeight="1" x14ac:dyDescent="0.2">
      <c r="A480" s="12">
        <v>479</v>
      </c>
      <c r="B480" s="8"/>
      <c r="C480" s="20"/>
      <c r="D480" s="21"/>
      <c r="E480" s="207"/>
      <c r="F480" s="4"/>
      <c r="G480" s="4"/>
      <c r="H480" s="14"/>
      <c r="I480" s="14"/>
      <c r="J480" s="14"/>
      <c r="K480" s="14"/>
      <c r="L480" s="14"/>
      <c r="M480" s="14"/>
      <c r="N480" s="14"/>
      <c r="O480" s="25"/>
      <c r="P480" s="40"/>
      <c r="Q480" s="40">
        <v>1</v>
      </c>
      <c r="R480" s="40">
        <f t="shared" si="62"/>
        <v>0</v>
      </c>
      <c r="S480" s="43"/>
      <c r="T480" s="42">
        <v>1</v>
      </c>
      <c r="U480" s="42">
        <f t="shared" si="63"/>
        <v>0</v>
      </c>
      <c r="V480" s="56"/>
      <c r="W480" s="55">
        <f t="shared" si="64"/>
        <v>0</v>
      </c>
    </row>
    <row r="481" spans="1:23" s="34" customFormat="1" ht="18" hidden="1" customHeight="1" x14ac:dyDescent="0.2">
      <c r="A481" s="12">
        <v>480</v>
      </c>
      <c r="B481" s="8"/>
      <c r="C481" s="20"/>
      <c r="D481" s="21"/>
      <c r="E481" s="207"/>
      <c r="F481" s="4"/>
      <c r="G481" s="4"/>
      <c r="H481" s="14"/>
      <c r="I481" s="14"/>
      <c r="J481" s="14"/>
      <c r="K481" s="14"/>
      <c r="L481" s="14"/>
      <c r="M481" s="14"/>
      <c r="N481" s="14"/>
      <c r="O481" s="25"/>
      <c r="P481" s="40"/>
      <c r="Q481" s="40">
        <v>1</v>
      </c>
      <c r="R481" s="40">
        <f t="shared" si="62"/>
        <v>0</v>
      </c>
      <c r="S481" s="43"/>
      <c r="T481" s="42">
        <v>1</v>
      </c>
      <c r="U481" s="42">
        <f t="shared" si="63"/>
        <v>0</v>
      </c>
      <c r="V481" s="56"/>
      <c r="W481" s="55">
        <f t="shared" si="64"/>
        <v>0</v>
      </c>
    </row>
    <row r="482" spans="1:23" s="34" customFormat="1" ht="18" hidden="1" customHeight="1" x14ac:dyDescent="0.2">
      <c r="A482" s="12">
        <v>481</v>
      </c>
      <c r="B482" s="8"/>
      <c r="C482" s="20"/>
      <c r="D482" s="21"/>
      <c r="E482" s="207"/>
      <c r="F482" s="4"/>
      <c r="G482" s="4"/>
      <c r="H482" s="14"/>
      <c r="I482" s="14"/>
      <c r="J482" s="14"/>
      <c r="K482" s="14"/>
      <c r="L482" s="14"/>
      <c r="M482" s="14"/>
      <c r="N482" s="14"/>
      <c r="O482" s="25"/>
      <c r="P482" s="40"/>
      <c r="Q482" s="40">
        <v>1</v>
      </c>
      <c r="R482" s="40">
        <f t="shared" si="62"/>
        <v>0</v>
      </c>
      <c r="S482" s="43"/>
      <c r="T482" s="42">
        <v>1</v>
      </c>
      <c r="U482" s="42">
        <f t="shared" si="63"/>
        <v>0</v>
      </c>
      <c r="V482" s="56"/>
      <c r="W482" s="55">
        <f t="shared" si="64"/>
        <v>0</v>
      </c>
    </row>
    <row r="483" spans="1:23" s="34" customFormat="1" ht="18" hidden="1" customHeight="1" x14ac:dyDescent="0.2">
      <c r="A483" s="12">
        <v>482</v>
      </c>
      <c r="B483" s="8"/>
      <c r="C483" s="20"/>
      <c r="D483" s="21"/>
      <c r="E483" s="207"/>
      <c r="F483" s="4"/>
      <c r="G483" s="4"/>
      <c r="H483" s="14"/>
      <c r="I483" s="14"/>
      <c r="J483" s="14"/>
      <c r="K483" s="14"/>
      <c r="L483" s="14"/>
      <c r="M483" s="14"/>
      <c r="N483" s="14"/>
      <c r="O483" s="25"/>
      <c r="P483" s="40"/>
      <c r="Q483" s="40">
        <v>1</v>
      </c>
      <c r="R483" s="40">
        <f t="shared" si="62"/>
        <v>0</v>
      </c>
      <c r="S483" s="43"/>
      <c r="T483" s="42">
        <v>1</v>
      </c>
      <c r="U483" s="42">
        <f t="shared" si="63"/>
        <v>0</v>
      </c>
      <c r="V483" s="56"/>
      <c r="W483" s="55">
        <f t="shared" si="64"/>
        <v>0</v>
      </c>
    </row>
    <row r="484" spans="1:23" s="34" customFormat="1" ht="18" hidden="1" customHeight="1" x14ac:dyDescent="0.2">
      <c r="A484" s="12">
        <v>483</v>
      </c>
      <c r="B484" s="8"/>
      <c r="C484" s="20"/>
      <c r="D484" s="21"/>
      <c r="E484" s="207"/>
      <c r="F484" s="4"/>
      <c r="G484" s="4"/>
      <c r="H484" s="14"/>
      <c r="I484" s="14"/>
      <c r="J484" s="14"/>
      <c r="K484" s="14"/>
      <c r="L484" s="14"/>
      <c r="M484" s="14"/>
      <c r="N484" s="14"/>
      <c r="O484" s="25"/>
      <c r="P484" s="40"/>
      <c r="Q484" s="40">
        <v>1</v>
      </c>
      <c r="R484" s="40">
        <f t="shared" si="62"/>
        <v>0</v>
      </c>
      <c r="S484" s="43"/>
      <c r="T484" s="42">
        <v>1</v>
      </c>
      <c r="U484" s="42">
        <f t="shared" si="63"/>
        <v>0</v>
      </c>
      <c r="V484" s="56"/>
      <c r="W484" s="55">
        <f t="shared" si="64"/>
        <v>0</v>
      </c>
    </row>
    <row r="485" spans="1:23" s="34" customFormat="1" ht="18" hidden="1" customHeight="1" x14ac:dyDescent="0.2">
      <c r="A485" s="12">
        <v>484</v>
      </c>
      <c r="B485" s="8"/>
      <c r="C485" s="20"/>
      <c r="D485" s="21"/>
      <c r="E485" s="207"/>
      <c r="F485" s="4"/>
      <c r="G485" s="4"/>
      <c r="H485" s="14"/>
      <c r="I485" s="14"/>
      <c r="J485" s="14"/>
      <c r="K485" s="14"/>
      <c r="L485" s="14"/>
      <c r="M485" s="14"/>
      <c r="N485" s="14"/>
      <c r="O485" s="25"/>
      <c r="P485" s="40"/>
      <c r="Q485" s="40">
        <v>1</v>
      </c>
      <c r="R485" s="40">
        <f t="shared" si="62"/>
        <v>0</v>
      </c>
      <c r="S485" s="43"/>
      <c r="T485" s="42">
        <v>1</v>
      </c>
      <c r="U485" s="42">
        <f t="shared" si="63"/>
        <v>0</v>
      </c>
      <c r="V485" s="56"/>
      <c r="W485" s="55">
        <f t="shared" si="64"/>
        <v>0</v>
      </c>
    </row>
    <row r="486" spans="1:23" s="34" customFormat="1" ht="18" hidden="1" customHeight="1" x14ac:dyDescent="0.2">
      <c r="A486" s="12">
        <v>485</v>
      </c>
      <c r="B486" s="8"/>
      <c r="C486" s="20"/>
      <c r="D486" s="21"/>
      <c r="E486" s="207"/>
      <c r="F486" s="4"/>
      <c r="G486" s="4"/>
      <c r="H486" s="14"/>
      <c r="I486" s="14"/>
      <c r="J486" s="14"/>
      <c r="K486" s="14"/>
      <c r="L486" s="14"/>
      <c r="M486" s="14"/>
      <c r="N486" s="14"/>
      <c r="O486" s="25"/>
      <c r="P486" s="40"/>
      <c r="Q486" s="40">
        <v>1</v>
      </c>
      <c r="R486" s="40">
        <f t="shared" si="62"/>
        <v>0</v>
      </c>
      <c r="S486" s="43"/>
      <c r="T486" s="42">
        <v>1</v>
      </c>
      <c r="U486" s="42">
        <f t="shared" si="63"/>
        <v>0</v>
      </c>
      <c r="V486" s="56"/>
      <c r="W486" s="55">
        <f t="shared" si="64"/>
        <v>0</v>
      </c>
    </row>
    <row r="487" spans="1:23" s="34" customFormat="1" ht="18" hidden="1" customHeight="1" x14ac:dyDescent="0.2">
      <c r="A487" s="12">
        <v>486</v>
      </c>
      <c r="B487" s="8"/>
      <c r="C487" s="20"/>
      <c r="D487" s="21"/>
      <c r="E487" s="207"/>
      <c r="F487" s="4"/>
      <c r="G487" s="4"/>
      <c r="H487" s="14"/>
      <c r="I487" s="14"/>
      <c r="J487" s="14"/>
      <c r="K487" s="14"/>
      <c r="L487" s="14"/>
      <c r="M487" s="14"/>
      <c r="N487" s="14"/>
      <c r="O487" s="25"/>
      <c r="P487" s="40"/>
      <c r="Q487" s="40">
        <v>1</v>
      </c>
      <c r="R487" s="40">
        <f t="shared" si="62"/>
        <v>0</v>
      </c>
      <c r="S487" s="43"/>
      <c r="T487" s="42">
        <v>1</v>
      </c>
      <c r="U487" s="42">
        <f t="shared" si="63"/>
        <v>0</v>
      </c>
      <c r="V487" s="56"/>
      <c r="W487" s="55">
        <f t="shared" si="64"/>
        <v>0</v>
      </c>
    </row>
    <row r="488" spans="1:23" s="34" customFormat="1" ht="18" hidden="1" customHeight="1" x14ac:dyDescent="0.2">
      <c r="A488" s="12">
        <v>487</v>
      </c>
      <c r="B488" s="8"/>
      <c r="C488" s="20"/>
      <c r="D488" s="21"/>
      <c r="E488" s="207"/>
      <c r="F488" s="4"/>
      <c r="G488" s="4"/>
      <c r="H488" s="14"/>
      <c r="I488" s="14"/>
      <c r="J488" s="14"/>
      <c r="K488" s="14"/>
      <c r="L488" s="14"/>
      <c r="M488" s="14"/>
      <c r="N488" s="14"/>
      <c r="O488" s="25"/>
      <c r="P488" s="40"/>
      <c r="Q488" s="40">
        <v>1</v>
      </c>
      <c r="R488" s="40">
        <f t="shared" si="62"/>
        <v>0</v>
      </c>
      <c r="S488" s="43"/>
      <c r="T488" s="42">
        <v>1</v>
      </c>
      <c r="U488" s="42">
        <f t="shared" si="63"/>
        <v>0</v>
      </c>
      <c r="V488" s="56"/>
      <c r="W488" s="55">
        <f t="shared" si="64"/>
        <v>0</v>
      </c>
    </row>
    <row r="489" spans="1:23" s="34" customFormat="1" ht="18" hidden="1" customHeight="1" x14ac:dyDescent="0.2">
      <c r="A489" s="12">
        <v>488</v>
      </c>
      <c r="B489" s="8"/>
      <c r="C489" s="20"/>
      <c r="D489" s="21"/>
      <c r="E489" s="207"/>
      <c r="F489" s="4"/>
      <c r="G489" s="4"/>
      <c r="H489" s="14"/>
      <c r="I489" s="14"/>
      <c r="J489" s="14"/>
      <c r="K489" s="14"/>
      <c r="L489" s="14"/>
      <c r="M489" s="14"/>
      <c r="N489" s="14"/>
      <c r="O489" s="25"/>
      <c r="P489" s="40"/>
      <c r="Q489" s="40">
        <v>1</v>
      </c>
      <c r="R489" s="40">
        <f t="shared" si="62"/>
        <v>0</v>
      </c>
      <c r="S489" s="43"/>
      <c r="T489" s="42">
        <v>1</v>
      </c>
      <c r="U489" s="42">
        <f t="shared" si="63"/>
        <v>0</v>
      </c>
      <c r="V489" s="56"/>
      <c r="W489" s="55">
        <f t="shared" si="64"/>
        <v>0</v>
      </c>
    </row>
    <row r="490" spans="1:23" s="34" customFormat="1" ht="18" hidden="1" customHeight="1" x14ac:dyDescent="0.2">
      <c r="A490" s="12">
        <v>489</v>
      </c>
      <c r="B490" s="8"/>
      <c r="C490" s="20"/>
      <c r="D490" s="21"/>
      <c r="E490" s="207"/>
      <c r="F490" s="4"/>
      <c r="G490" s="4"/>
      <c r="H490" s="14"/>
      <c r="I490" s="14"/>
      <c r="J490" s="14"/>
      <c r="K490" s="14"/>
      <c r="L490" s="14"/>
      <c r="M490" s="14"/>
      <c r="N490" s="14"/>
      <c r="O490" s="25"/>
      <c r="P490" s="40"/>
      <c r="Q490" s="40">
        <v>1</v>
      </c>
      <c r="R490" s="40">
        <f t="shared" si="62"/>
        <v>0</v>
      </c>
      <c r="S490" s="43"/>
      <c r="T490" s="42">
        <v>1</v>
      </c>
      <c r="U490" s="42">
        <f t="shared" si="63"/>
        <v>0</v>
      </c>
      <c r="V490" s="56"/>
      <c r="W490" s="55">
        <f t="shared" si="64"/>
        <v>0</v>
      </c>
    </row>
    <row r="491" spans="1:23" s="34" customFormat="1" ht="18" hidden="1" customHeight="1" x14ac:dyDescent="0.2">
      <c r="A491" s="12">
        <v>490</v>
      </c>
      <c r="B491" s="8"/>
      <c r="C491" s="20"/>
      <c r="D491" s="21"/>
      <c r="E491" s="207"/>
      <c r="F491" s="4"/>
      <c r="G491" s="4"/>
      <c r="H491" s="14"/>
      <c r="I491" s="14"/>
      <c r="J491" s="14"/>
      <c r="K491" s="14"/>
      <c r="L491" s="14"/>
      <c r="M491" s="14"/>
      <c r="N491" s="14"/>
      <c r="O491" s="25"/>
      <c r="P491" s="40"/>
      <c r="Q491" s="40">
        <v>1</v>
      </c>
      <c r="R491" s="40">
        <f t="shared" si="62"/>
        <v>0</v>
      </c>
      <c r="S491" s="43"/>
      <c r="T491" s="42">
        <v>1</v>
      </c>
      <c r="U491" s="42">
        <f t="shared" si="63"/>
        <v>0</v>
      </c>
      <c r="V491" s="56"/>
      <c r="W491" s="55">
        <f t="shared" si="64"/>
        <v>0</v>
      </c>
    </row>
    <row r="492" spans="1:23" s="34" customFormat="1" ht="18" hidden="1" customHeight="1" x14ac:dyDescent="0.2">
      <c r="A492" s="12">
        <v>491</v>
      </c>
      <c r="B492" s="8"/>
      <c r="C492" s="20"/>
      <c r="D492" s="21"/>
      <c r="E492" s="207"/>
      <c r="F492" s="4"/>
      <c r="G492" s="4"/>
      <c r="H492" s="14"/>
      <c r="I492" s="14"/>
      <c r="J492" s="14"/>
      <c r="K492" s="14"/>
      <c r="L492" s="14"/>
      <c r="M492" s="14"/>
      <c r="N492" s="14"/>
      <c r="O492" s="25"/>
      <c r="P492" s="40"/>
      <c r="Q492" s="40">
        <v>1</v>
      </c>
      <c r="R492" s="40">
        <f t="shared" si="62"/>
        <v>0</v>
      </c>
      <c r="S492" s="43"/>
      <c r="T492" s="42">
        <v>1</v>
      </c>
      <c r="U492" s="42">
        <f t="shared" si="63"/>
        <v>0</v>
      </c>
      <c r="V492" s="56"/>
      <c r="W492" s="55">
        <f t="shared" si="64"/>
        <v>0</v>
      </c>
    </row>
    <row r="493" spans="1:23" s="34" customFormat="1" ht="18" hidden="1" customHeight="1" x14ac:dyDescent="0.2">
      <c r="A493" s="12">
        <v>492</v>
      </c>
      <c r="B493" s="8"/>
      <c r="C493" s="20"/>
      <c r="D493" s="21"/>
      <c r="E493" s="207"/>
      <c r="F493" s="4"/>
      <c r="G493" s="4"/>
      <c r="H493" s="14"/>
      <c r="I493" s="14"/>
      <c r="J493" s="14"/>
      <c r="K493" s="14"/>
      <c r="L493" s="14"/>
      <c r="M493" s="14"/>
      <c r="N493" s="14"/>
      <c r="O493" s="25"/>
      <c r="P493" s="40"/>
      <c r="Q493" s="40">
        <v>1</v>
      </c>
      <c r="R493" s="40">
        <f t="shared" si="62"/>
        <v>0</v>
      </c>
      <c r="S493" s="43"/>
      <c r="T493" s="42">
        <v>1</v>
      </c>
      <c r="U493" s="42">
        <f t="shared" si="63"/>
        <v>0</v>
      </c>
      <c r="V493" s="56"/>
      <c r="W493" s="55">
        <f t="shared" si="64"/>
        <v>0</v>
      </c>
    </row>
    <row r="494" spans="1:23" s="34" customFormat="1" ht="18" hidden="1" customHeight="1" x14ac:dyDescent="0.2">
      <c r="A494" s="12">
        <v>493</v>
      </c>
      <c r="B494" s="8"/>
      <c r="C494" s="20"/>
      <c r="D494" s="21"/>
      <c r="E494" s="207"/>
      <c r="F494" s="4"/>
      <c r="G494" s="4"/>
      <c r="H494" s="14"/>
      <c r="I494" s="14"/>
      <c r="J494" s="14"/>
      <c r="K494" s="14"/>
      <c r="L494" s="14"/>
      <c r="M494" s="14"/>
      <c r="N494" s="14"/>
      <c r="O494" s="25"/>
      <c r="P494" s="40"/>
      <c r="Q494" s="40">
        <v>1</v>
      </c>
      <c r="R494" s="40">
        <f t="shared" si="62"/>
        <v>0</v>
      </c>
      <c r="S494" s="43"/>
      <c r="T494" s="42">
        <v>1</v>
      </c>
      <c r="U494" s="42">
        <f t="shared" si="63"/>
        <v>0</v>
      </c>
      <c r="V494" s="56"/>
      <c r="W494" s="55">
        <f t="shared" si="64"/>
        <v>0</v>
      </c>
    </row>
    <row r="495" spans="1:23" s="34" customFormat="1" ht="18" hidden="1" customHeight="1" x14ac:dyDescent="0.2">
      <c r="A495" s="12">
        <v>494</v>
      </c>
      <c r="B495" s="8"/>
      <c r="C495" s="20"/>
      <c r="D495" s="21"/>
      <c r="E495" s="207"/>
      <c r="F495" s="4"/>
      <c r="G495" s="4"/>
      <c r="H495" s="14"/>
      <c r="I495" s="14"/>
      <c r="J495" s="14"/>
      <c r="K495" s="14"/>
      <c r="L495" s="14"/>
      <c r="M495" s="14"/>
      <c r="N495" s="14"/>
      <c r="O495" s="25"/>
      <c r="P495" s="40"/>
      <c r="Q495" s="40">
        <v>1</v>
      </c>
      <c r="R495" s="40">
        <f t="shared" si="62"/>
        <v>0</v>
      </c>
      <c r="S495" s="43"/>
      <c r="T495" s="42">
        <v>1</v>
      </c>
      <c r="U495" s="42">
        <f t="shared" si="63"/>
        <v>0</v>
      </c>
      <c r="V495" s="56"/>
      <c r="W495" s="55">
        <f t="shared" si="64"/>
        <v>0</v>
      </c>
    </row>
    <row r="496" spans="1:23" s="34" customFormat="1" ht="18" hidden="1" customHeight="1" x14ac:dyDescent="0.2">
      <c r="A496" s="12">
        <v>495</v>
      </c>
      <c r="B496" s="8"/>
      <c r="C496" s="20"/>
      <c r="D496" s="21"/>
      <c r="E496" s="207"/>
      <c r="F496" s="4"/>
      <c r="G496" s="4"/>
      <c r="H496" s="14"/>
      <c r="I496" s="14"/>
      <c r="J496" s="14"/>
      <c r="K496" s="14"/>
      <c r="L496" s="14"/>
      <c r="M496" s="14"/>
      <c r="N496" s="14"/>
      <c r="O496" s="25"/>
      <c r="P496" s="40"/>
      <c r="Q496" s="40">
        <v>1</v>
      </c>
      <c r="R496" s="40">
        <f t="shared" si="62"/>
        <v>0</v>
      </c>
      <c r="S496" s="43"/>
      <c r="T496" s="42">
        <v>1</v>
      </c>
      <c r="U496" s="42">
        <f t="shared" si="63"/>
        <v>0</v>
      </c>
      <c r="V496" s="56"/>
      <c r="W496" s="55">
        <f t="shared" si="64"/>
        <v>0</v>
      </c>
    </row>
    <row r="497" spans="1:23" s="34" customFormat="1" ht="18" hidden="1" customHeight="1" x14ac:dyDescent="0.2">
      <c r="A497" s="12">
        <v>496</v>
      </c>
      <c r="B497" s="8"/>
      <c r="C497" s="20"/>
      <c r="D497" s="21"/>
      <c r="E497" s="207"/>
      <c r="F497" s="4"/>
      <c r="G497" s="4"/>
      <c r="H497" s="14"/>
      <c r="I497" s="14"/>
      <c r="J497" s="14"/>
      <c r="K497" s="14"/>
      <c r="L497" s="14"/>
      <c r="M497" s="14"/>
      <c r="N497" s="14"/>
      <c r="O497" s="25"/>
      <c r="P497" s="40"/>
      <c r="Q497" s="40">
        <v>1</v>
      </c>
      <c r="R497" s="40">
        <f t="shared" si="62"/>
        <v>0</v>
      </c>
      <c r="S497" s="43"/>
      <c r="T497" s="42">
        <v>1</v>
      </c>
      <c r="U497" s="42">
        <f t="shared" si="63"/>
        <v>0</v>
      </c>
      <c r="V497" s="56"/>
      <c r="W497" s="55">
        <f t="shared" si="64"/>
        <v>0</v>
      </c>
    </row>
    <row r="498" spans="1:23" s="34" customFormat="1" ht="18" hidden="1" customHeight="1" x14ac:dyDescent="0.2">
      <c r="A498" s="12">
        <v>497</v>
      </c>
      <c r="B498" s="8"/>
      <c r="C498" s="20"/>
      <c r="D498" s="21"/>
      <c r="E498" s="207"/>
      <c r="F498" s="4"/>
      <c r="G498" s="4"/>
      <c r="H498" s="14"/>
      <c r="I498" s="14"/>
      <c r="J498" s="14"/>
      <c r="K498" s="14"/>
      <c r="L498" s="14"/>
      <c r="M498" s="14"/>
      <c r="N498" s="14"/>
      <c r="O498" s="25"/>
      <c r="P498" s="40"/>
      <c r="Q498" s="40">
        <v>1</v>
      </c>
      <c r="R498" s="40">
        <f t="shared" si="62"/>
        <v>0</v>
      </c>
      <c r="S498" s="43"/>
      <c r="T498" s="42">
        <v>1</v>
      </c>
      <c r="U498" s="42">
        <f t="shared" si="63"/>
        <v>0</v>
      </c>
      <c r="V498" s="56"/>
      <c r="W498" s="55">
        <f t="shared" si="64"/>
        <v>0</v>
      </c>
    </row>
    <row r="499" spans="1:23" s="34" customFormat="1" ht="18" hidden="1" customHeight="1" x14ac:dyDescent="0.2">
      <c r="A499" s="12">
        <v>498</v>
      </c>
      <c r="B499" s="8"/>
      <c r="C499" s="20"/>
      <c r="D499" s="21"/>
      <c r="E499" s="207"/>
      <c r="F499" s="4"/>
      <c r="G499" s="4"/>
      <c r="H499" s="14"/>
      <c r="I499" s="14"/>
      <c r="J499" s="14"/>
      <c r="K499" s="14"/>
      <c r="L499" s="14"/>
      <c r="M499" s="14"/>
      <c r="N499" s="14"/>
      <c r="O499" s="25"/>
      <c r="P499" s="40"/>
      <c r="Q499" s="40">
        <v>1</v>
      </c>
      <c r="R499" s="40">
        <f t="shared" si="62"/>
        <v>0</v>
      </c>
      <c r="S499" s="43"/>
      <c r="T499" s="42">
        <v>1</v>
      </c>
      <c r="U499" s="42">
        <f t="shared" si="63"/>
        <v>0</v>
      </c>
      <c r="V499" s="56"/>
      <c r="W499" s="55">
        <f t="shared" si="64"/>
        <v>0</v>
      </c>
    </row>
    <row r="500" spans="1:23" s="34" customFormat="1" ht="18" hidden="1" customHeight="1" x14ac:dyDescent="0.2">
      <c r="A500" s="12">
        <v>499</v>
      </c>
      <c r="B500" s="8"/>
      <c r="C500" s="20"/>
      <c r="D500" s="21"/>
      <c r="E500" s="207"/>
      <c r="F500" s="4"/>
      <c r="G500" s="4"/>
      <c r="H500" s="14"/>
      <c r="I500" s="14"/>
      <c r="J500" s="14"/>
      <c r="K500" s="14"/>
      <c r="L500" s="14"/>
      <c r="M500" s="14"/>
      <c r="N500" s="14"/>
      <c r="O500" s="25"/>
      <c r="P500" s="40"/>
      <c r="Q500" s="40">
        <v>1</v>
      </c>
      <c r="R500" s="40">
        <f t="shared" si="62"/>
        <v>0</v>
      </c>
      <c r="S500" s="43"/>
      <c r="T500" s="42">
        <v>1</v>
      </c>
      <c r="U500" s="42">
        <f t="shared" si="63"/>
        <v>0</v>
      </c>
      <c r="V500" s="56"/>
      <c r="W500" s="55">
        <f t="shared" si="64"/>
        <v>0</v>
      </c>
    </row>
    <row r="501" spans="1:23" s="34" customFormat="1" ht="18" hidden="1" customHeight="1" x14ac:dyDescent="0.2">
      <c r="A501" s="12">
        <v>500</v>
      </c>
      <c r="B501" s="8"/>
      <c r="C501" s="20"/>
      <c r="D501" s="21"/>
      <c r="E501" s="207"/>
      <c r="F501" s="4"/>
      <c r="G501" s="4"/>
      <c r="H501" s="14"/>
      <c r="I501" s="14"/>
      <c r="J501" s="14"/>
      <c r="K501" s="14"/>
      <c r="L501" s="14"/>
      <c r="M501" s="14"/>
      <c r="N501" s="14"/>
      <c r="O501" s="25"/>
      <c r="P501" s="40"/>
      <c r="Q501" s="40">
        <v>1</v>
      </c>
      <c r="R501" s="40">
        <f t="shared" si="62"/>
        <v>0</v>
      </c>
      <c r="S501" s="43"/>
      <c r="T501" s="42">
        <v>1</v>
      </c>
      <c r="U501" s="42">
        <f t="shared" si="63"/>
        <v>0</v>
      </c>
      <c r="V501" s="56"/>
      <c r="W501" s="55">
        <f t="shared" si="64"/>
        <v>0</v>
      </c>
    </row>
    <row r="502" spans="1:23" s="34" customFormat="1" ht="18" hidden="1" customHeight="1" x14ac:dyDescent="0.2">
      <c r="A502" s="12">
        <v>501</v>
      </c>
      <c r="B502" s="8"/>
      <c r="C502" s="20"/>
      <c r="D502" s="21"/>
      <c r="E502" s="207"/>
      <c r="F502" s="4"/>
      <c r="G502" s="4"/>
      <c r="H502" s="14"/>
      <c r="I502" s="14"/>
      <c r="J502" s="14"/>
      <c r="K502" s="14"/>
      <c r="L502" s="14"/>
      <c r="M502" s="14"/>
      <c r="N502" s="14"/>
      <c r="O502" s="25"/>
      <c r="P502" s="40"/>
      <c r="Q502" s="40">
        <v>1</v>
      </c>
      <c r="R502" s="40">
        <f t="shared" si="62"/>
        <v>0</v>
      </c>
      <c r="S502" s="43"/>
      <c r="T502" s="42">
        <v>1</v>
      </c>
      <c r="U502" s="42">
        <f t="shared" si="63"/>
        <v>0</v>
      </c>
      <c r="V502" s="56"/>
      <c r="W502" s="55">
        <f t="shared" si="64"/>
        <v>0</v>
      </c>
    </row>
    <row r="503" spans="1:23" s="34" customFormat="1" ht="18" hidden="1" customHeight="1" x14ac:dyDescent="0.2">
      <c r="A503" s="12">
        <v>502</v>
      </c>
      <c r="B503" s="8"/>
      <c r="C503" s="20"/>
      <c r="D503" s="21"/>
      <c r="E503" s="207"/>
      <c r="F503" s="4"/>
      <c r="G503" s="4"/>
      <c r="H503" s="14"/>
      <c r="I503" s="14"/>
      <c r="J503" s="14"/>
      <c r="K503" s="14"/>
      <c r="L503" s="14"/>
      <c r="M503" s="14"/>
      <c r="N503" s="14"/>
      <c r="O503" s="25"/>
      <c r="P503" s="40"/>
      <c r="Q503" s="40">
        <v>1</v>
      </c>
      <c r="R503" s="40">
        <f t="shared" si="62"/>
        <v>0</v>
      </c>
      <c r="S503" s="43"/>
      <c r="T503" s="42">
        <v>1</v>
      </c>
      <c r="U503" s="42">
        <f t="shared" si="63"/>
        <v>0</v>
      </c>
      <c r="V503" s="56"/>
      <c r="W503" s="55">
        <f t="shared" si="64"/>
        <v>0</v>
      </c>
    </row>
    <row r="504" spans="1:23" s="34" customFormat="1" ht="18" hidden="1" customHeight="1" x14ac:dyDescent="0.2">
      <c r="A504" s="12">
        <v>503</v>
      </c>
      <c r="B504" s="8"/>
      <c r="C504" s="20"/>
      <c r="D504" s="21"/>
      <c r="E504" s="207"/>
      <c r="F504" s="4"/>
      <c r="G504" s="4"/>
      <c r="H504" s="14"/>
      <c r="I504" s="14"/>
      <c r="J504" s="14"/>
      <c r="K504" s="14"/>
      <c r="L504" s="14"/>
      <c r="M504" s="14"/>
      <c r="N504" s="14"/>
      <c r="O504" s="25"/>
      <c r="P504" s="40"/>
      <c r="Q504" s="40">
        <v>1</v>
      </c>
      <c r="R504" s="40">
        <f t="shared" si="62"/>
        <v>0</v>
      </c>
      <c r="S504" s="43"/>
      <c r="T504" s="42">
        <v>1</v>
      </c>
      <c r="U504" s="42">
        <f t="shared" si="63"/>
        <v>0</v>
      </c>
      <c r="V504" s="56"/>
      <c r="W504" s="55">
        <f t="shared" si="64"/>
        <v>0</v>
      </c>
    </row>
    <row r="505" spans="1:23" s="34" customFormat="1" ht="18" hidden="1" customHeight="1" x14ac:dyDescent="0.2">
      <c r="A505" s="12">
        <v>504</v>
      </c>
      <c r="B505" s="8"/>
      <c r="C505" s="20"/>
      <c r="D505" s="21"/>
      <c r="E505" s="207"/>
      <c r="F505" s="4"/>
      <c r="G505" s="4"/>
      <c r="H505" s="14"/>
      <c r="I505" s="14"/>
      <c r="J505" s="14"/>
      <c r="K505" s="14"/>
      <c r="L505" s="14"/>
      <c r="M505" s="14"/>
      <c r="N505" s="14"/>
      <c r="O505" s="25"/>
      <c r="P505" s="40"/>
      <c r="Q505" s="40">
        <v>1</v>
      </c>
      <c r="R505" s="40">
        <f t="shared" si="62"/>
        <v>0</v>
      </c>
      <c r="S505" s="43"/>
      <c r="T505" s="42">
        <v>1</v>
      </c>
      <c r="U505" s="42">
        <f t="shared" si="63"/>
        <v>0</v>
      </c>
      <c r="V505" s="56"/>
      <c r="W505" s="55">
        <f t="shared" si="64"/>
        <v>0</v>
      </c>
    </row>
    <row r="506" spans="1:23" s="34" customFormat="1" ht="18" hidden="1" customHeight="1" x14ac:dyDescent="0.2">
      <c r="A506" s="12">
        <v>505</v>
      </c>
      <c r="B506" s="8"/>
      <c r="C506" s="20"/>
      <c r="D506" s="21"/>
      <c r="E506" s="207"/>
      <c r="F506" s="4"/>
      <c r="G506" s="4"/>
      <c r="H506" s="14"/>
      <c r="I506" s="14"/>
      <c r="J506" s="14"/>
      <c r="K506" s="14"/>
      <c r="L506" s="14"/>
      <c r="M506" s="14"/>
      <c r="N506" s="14"/>
      <c r="O506" s="25"/>
      <c r="P506" s="40"/>
      <c r="Q506" s="40">
        <v>1</v>
      </c>
      <c r="R506" s="40">
        <f t="shared" si="62"/>
        <v>0</v>
      </c>
      <c r="S506" s="43"/>
      <c r="T506" s="42">
        <v>1</v>
      </c>
      <c r="U506" s="42">
        <f t="shared" si="63"/>
        <v>0</v>
      </c>
      <c r="V506" s="56"/>
      <c r="W506" s="55">
        <f t="shared" si="64"/>
        <v>0</v>
      </c>
    </row>
    <row r="507" spans="1:23" s="34" customFormat="1" ht="18" hidden="1" customHeight="1" x14ac:dyDescent="0.2">
      <c r="A507" s="12">
        <v>506</v>
      </c>
      <c r="B507" s="8"/>
      <c r="C507" s="20"/>
      <c r="D507" s="21"/>
      <c r="E507" s="207"/>
      <c r="F507" s="4"/>
      <c r="G507" s="4"/>
      <c r="H507" s="14"/>
      <c r="I507" s="14"/>
      <c r="J507" s="14"/>
      <c r="K507" s="14"/>
      <c r="L507" s="14"/>
      <c r="M507" s="14"/>
      <c r="N507" s="14"/>
      <c r="O507" s="25"/>
      <c r="P507" s="40"/>
      <c r="Q507" s="40">
        <v>1</v>
      </c>
      <c r="R507" s="40">
        <f t="shared" si="62"/>
        <v>0</v>
      </c>
      <c r="S507" s="43"/>
      <c r="T507" s="42">
        <v>1</v>
      </c>
      <c r="U507" s="42">
        <f t="shared" si="63"/>
        <v>0</v>
      </c>
      <c r="V507" s="56"/>
      <c r="W507" s="55">
        <f t="shared" si="64"/>
        <v>0</v>
      </c>
    </row>
    <row r="508" spans="1:23" s="34" customFormat="1" ht="18" hidden="1" customHeight="1" x14ac:dyDescent="0.2">
      <c r="A508" s="12">
        <v>507</v>
      </c>
      <c r="B508" s="8"/>
      <c r="C508" s="20"/>
      <c r="D508" s="21"/>
      <c r="E508" s="207"/>
      <c r="F508" s="4"/>
      <c r="G508" s="4"/>
      <c r="H508" s="14"/>
      <c r="I508" s="14"/>
      <c r="J508" s="14"/>
      <c r="K508" s="14"/>
      <c r="L508" s="14"/>
      <c r="M508" s="14"/>
      <c r="N508" s="14"/>
      <c r="O508" s="25"/>
      <c r="P508" s="40"/>
      <c r="Q508" s="40">
        <v>1</v>
      </c>
      <c r="R508" s="40">
        <f t="shared" si="62"/>
        <v>0</v>
      </c>
      <c r="S508" s="43"/>
      <c r="T508" s="42">
        <v>1</v>
      </c>
      <c r="U508" s="42">
        <f t="shared" si="63"/>
        <v>0</v>
      </c>
      <c r="V508" s="56"/>
      <c r="W508" s="55">
        <f t="shared" si="64"/>
        <v>0</v>
      </c>
    </row>
    <row r="509" spans="1:23" s="34" customFormat="1" ht="18" hidden="1" customHeight="1" x14ac:dyDescent="0.2">
      <c r="A509" s="12">
        <v>508</v>
      </c>
      <c r="B509" s="8"/>
      <c r="C509" s="20"/>
      <c r="D509" s="21"/>
      <c r="E509" s="207"/>
      <c r="F509" s="4"/>
      <c r="G509" s="4"/>
      <c r="H509" s="14"/>
      <c r="I509" s="14"/>
      <c r="J509" s="14"/>
      <c r="K509" s="14"/>
      <c r="L509" s="14"/>
      <c r="M509" s="14"/>
      <c r="N509" s="14"/>
      <c r="O509" s="25"/>
      <c r="P509" s="40"/>
      <c r="Q509" s="40">
        <v>1</v>
      </c>
      <c r="R509" s="40">
        <f t="shared" si="62"/>
        <v>0</v>
      </c>
      <c r="S509" s="43"/>
      <c r="T509" s="42">
        <v>1</v>
      </c>
      <c r="U509" s="42">
        <f t="shared" si="63"/>
        <v>0</v>
      </c>
      <c r="V509" s="56"/>
      <c r="W509" s="55">
        <f t="shared" si="64"/>
        <v>0</v>
      </c>
    </row>
    <row r="510" spans="1:23" s="34" customFormat="1" ht="18" hidden="1" customHeight="1" x14ac:dyDescent="0.2">
      <c r="A510" s="12">
        <v>509</v>
      </c>
      <c r="B510" s="8"/>
      <c r="C510" s="20"/>
      <c r="D510" s="21"/>
      <c r="E510" s="207"/>
      <c r="F510" s="4"/>
      <c r="G510" s="4"/>
      <c r="H510" s="14"/>
      <c r="I510" s="14"/>
      <c r="J510" s="14"/>
      <c r="K510" s="14"/>
      <c r="L510" s="14"/>
      <c r="M510" s="14"/>
      <c r="N510" s="14"/>
      <c r="O510" s="25"/>
      <c r="P510" s="40"/>
      <c r="Q510" s="40">
        <v>1</v>
      </c>
      <c r="R510" s="40">
        <f t="shared" si="62"/>
        <v>0</v>
      </c>
      <c r="S510" s="43"/>
      <c r="T510" s="42">
        <v>1</v>
      </c>
      <c r="U510" s="42">
        <f t="shared" si="63"/>
        <v>0</v>
      </c>
      <c r="V510" s="56"/>
      <c r="W510" s="55">
        <f t="shared" si="64"/>
        <v>0</v>
      </c>
    </row>
    <row r="511" spans="1:23" s="34" customFormat="1" ht="18" hidden="1" customHeight="1" x14ac:dyDescent="0.2">
      <c r="A511" s="12">
        <v>510</v>
      </c>
      <c r="B511" s="8"/>
      <c r="C511" s="20"/>
      <c r="D511" s="21"/>
      <c r="E511" s="207"/>
      <c r="F511" s="4"/>
      <c r="G511" s="4"/>
      <c r="H511" s="14"/>
      <c r="I511" s="14"/>
      <c r="J511" s="14"/>
      <c r="K511" s="14"/>
      <c r="L511" s="14"/>
      <c r="M511" s="14"/>
      <c r="N511" s="14"/>
      <c r="O511" s="25"/>
      <c r="P511" s="40"/>
      <c r="Q511" s="40">
        <v>1</v>
      </c>
      <c r="R511" s="40">
        <f t="shared" si="62"/>
        <v>0</v>
      </c>
      <c r="S511" s="43"/>
      <c r="T511" s="42">
        <v>1</v>
      </c>
      <c r="U511" s="42">
        <f t="shared" si="63"/>
        <v>0</v>
      </c>
      <c r="V511" s="56"/>
      <c r="W511" s="55">
        <f t="shared" si="64"/>
        <v>0</v>
      </c>
    </row>
    <row r="512" spans="1:23" s="34" customFormat="1" ht="18" hidden="1" customHeight="1" x14ac:dyDescent="0.2">
      <c r="A512" s="12">
        <v>511</v>
      </c>
      <c r="B512" s="8"/>
      <c r="C512" s="20"/>
      <c r="D512" s="21"/>
      <c r="E512" s="207"/>
      <c r="F512" s="4"/>
      <c r="G512" s="4"/>
      <c r="H512" s="14"/>
      <c r="I512" s="14"/>
      <c r="J512" s="14"/>
      <c r="K512" s="14"/>
      <c r="L512" s="14"/>
      <c r="M512" s="14"/>
      <c r="N512" s="14"/>
      <c r="O512" s="25"/>
      <c r="P512" s="40"/>
      <c r="Q512" s="40">
        <v>1</v>
      </c>
      <c r="R512" s="40">
        <f t="shared" si="62"/>
        <v>0</v>
      </c>
      <c r="S512" s="43"/>
      <c r="T512" s="42">
        <v>1</v>
      </c>
      <c r="U512" s="42">
        <f t="shared" si="63"/>
        <v>0</v>
      </c>
      <c r="V512" s="56"/>
      <c r="W512" s="55">
        <f t="shared" si="64"/>
        <v>0</v>
      </c>
    </row>
    <row r="513" spans="1:23" s="34" customFormat="1" ht="18" hidden="1" customHeight="1" x14ac:dyDescent="0.2">
      <c r="A513" s="12">
        <v>512</v>
      </c>
      <c r="B513" s="8"/>
      <c r="C513" s="20"/>
      <c r="D513" s="21"/>
      <c r="E513" s="207"/>
      <c r="F513" s="4"/>
      <c r="G513" s="4"/>
      <c r="H513" s="14"/>
      <c r="I513" s="14"/>
      <c r="J513" s="14"/>
      <c r="K513" s="14"/>
      <c r="L513" s="14"/>
      <c r="M513" s="14"/>
      <c r="N513" s="14"/>
      <c r="O513" s="25"/>
      <c r="P513" s="40"/>
      <c r="Q513" s="40">
        <v>1</v>
      </c>
      <c r="R513" s="40">
        <f t="shared" si="62"/>
        <v>0</v>
      </c>
      <c r="S513" s="43"/>
      <c r="T513" s="42">
        <v>1</v>
      </c>
      <c r="U513" s="42">
        <f t="shared" si="63"/>
        <v>0</v>
      </c>
      <c r="V513" s="56"/>
      <c r="W513" s="55">
        <f t="shared" si="64"/>
        <v>0</v>
      </c>
    </row>
    <row r="514" spans="1:23" s="34" customFormat="1" ht="18" hidden="1" customHeight="1" x14ac:dyDescent="0.2">
      <c r="A514" s="12">
        <v>513</v>
      </c>
      <c r="B514" s="8"/>
      <c r="C514" s="20"/>
      <c r="D514" s="21"/>
      <c r="E514" s="207"/>
      <c r="F514" s="4"/>
      <c r="G514" s="4"/>
      <c r="H514" s="14"/>
      <c r="I514" s="14"/>
      <c r="J514" s="14"/>
      <c r="K514" s="14"/>
      <c r="L514" s="14"/>
      <c r="M514" s="14"/>
      <c r="N514" s="14"/>
      <c r="O514" s="25"/>
      <c r="P514" s="40"/>
      <c r="Q514" s="40">
        <v>1</v>
      </c>
      <c r="R514" s="40">
        <f t="shared" si="62"/>
        <v>0</v>
      </c>
      <c r="S514" s="43"/>
      <c r="T514" s="42">
        <v>1</v>
      </c>
      <c r="U514" s="42">
        <f t="shared" si="63"/>
        <v>0</v>
      </c>
      <c r="V514" s="56"/>
      <c r="W514" s="55">
        <f t="shared" si="64"/>
        <v>0</v>
      </c>
    </row>
    <row r="515" spans="1:23" s="34" customFormat="1" ht="18" hidden="1" customHeight="1" x14ac:dyDescent="0.2">
      <c r="A515" s="12">
        <v>514</v>
      </c>
      <c r="B515" s="8"/>
      <c r="C515" s="20"/>
      <c r="D515" s="21"/>
      <c r="E515" s="207"/>
      <c r="F515" s="4"/>
      <c r="G515" s="4"/>
      <c r="H515" s="14"/>
      <c r="I515" s="14"/>
      <c r="J515" s="14"/>
      <c r="K515" s="14"/>
      <c r="L515" s="14"/>
      <c r="M515" s="14"/>
      <c r="N515" s="14"/>
      <c r="O515" s="25"/>
      <c r="P515" s="40"/>
      <c r="Q515" s="40">
        <v>1</v>
      </c>
      <c r="R515" s="40">
        <f t="shared" si="62"/>
        <v>0</v>
      </c>
      <c r="S515" s="43"/>
      <c r="T515" s="42">
        <v>1</v>
      </c>
      <c r="U515" s="42">
        <f t="shared" si="63"/>
        <v>0</v>
      </c>
      <c r="V515" s="56"/>
      <c r="W515" s="55">
        <f t="shared" si="64"/>
        <v>0</v>
      </c>
    </row>
    <row r="516" spans="1:23" s="34" customFormat="1" ht="18" hidden="1" customHeight="1" x14ac:dyDescent="0.2">
      <c r="A516" s="12">
        <v>515</v>
      </c>
      <c r="B516" s="8"/>
      <c r="C516" s="20"/>
      <c r="D516" s="21"/>
      <c r="E516" s="207"/>
      <c r="F516" s="4"/>
      <c r="G516" s="4"/>
      <c r="H516" s="14"/>
      <c r="I516" s="14"/>
      <c r="J516" s="14"/>
      <c r="K516" s="14"/>
      <c r="L516" s="14"/>
      <c r="M516" s="14"/>
      <c r="N516" s="14"/>
      <c r="O516" s="25"/>
      <c r="P516" s="40"/>
      <c r="Q516" s="40">
        <v>1</v>
      </c>
      <c r="R516" s="40">
        <f t="shared" si="62"/>
        <v>0</v>
      </c>
      <c r="S516" s="43"/>
      <c r="T516" s="42">
        <v>1</v>
      </c>
      <c r="U516" s="42">
        <f t="shared" si="63"/>
        <v>0</v>
      </c>
      <c r="V516" s="56"/>
      <c r="W516" s="55">
        <f t="shared" si="64"/>
        <v>0</v>
      </c>
    </row>
    <row r="517" spans="1:23" s="34" customFormat="1" ht="18" hidden="1" customHeight="1" x14ac:dyDescent="0.2">
      <c r="A517" s="12">
        <v>516</v>
      </c>
      <c r="B517" s="8"/>
      <c r="C517" s="20"/>
      <c r="D517" s="21"/>
      <c r="E517" s="207"/>
      <c r="F517" s="4"/>
      <c r="G517" s="4"/>
      <c r="H517" s="14"/>
      <c r="I517" s="14"/>
      <c r="J517" s="14"/>
      <c r="K517" s="14"/>
      <c r="L517" s="14"/>
      <c r="M517" s="14"/>
      <c r="N517" s="14"/>
      <c r="O517" s="25"/>
      <c r="P517" s="40"/>
      <c r="Q517" s="40">
        <v>1</v>
      </c>
      <c r="R517" s="40">
        <f t="shared" si="62"/>
        <v>0</v>
      </c>
      <c r="S517" s="43"/>
      <c r="T517" s="42">
        <v>1</v>
      </c>
      <c r="U517" s="42">
        <f t="shared" si="63"/>
        <v>0</v>
      </c>
      <c r="V517" s="56"/>
      <c r="W517" s="55">
        <f t="shared" si="64"/>
        <v>0</v>
      </c>
    </row>
    <row r="518" spans="1:23" s="34" customFormat="1" ht="18" hidden="1" customHeight="1" x14ac:dyDescent="0.2">
      <c r="A518" s="12">
        <v>517</v>
      </c>
      <c r="B518" s="8"/>
      <c r="C518" s="20"/>
      <c r="D518" s="21"/>
      <c r="E518" s="207"/>
      <c r="F518" s="4"/>
      <c r="G518" s="4"/>
      <c r="H518" s="14"/>
      <c r="I518" s="14"/>
      <c r="J518" s="14"/>
      <c r="K518" s="14"/>
      <c r="L518" s="14"/>
      <c r="M518" s="14"/>
      <c r="N518" s="14"/>
      <c r="O518" s="25"/>
      <c r="P518" s="40"/>
      <c r="Q518" s="40">
        <v>1</v>
      </c>
      <c r="R518" s="40">
        <f t="shared" si="62"/>
        <v>0</v>
      </c>
      <c r="S518" s="43"/>
      <c r="T518" s="42">
        <v>1</v>
      </c>
      <c r="U518" s="42">
        <f t="shared" si="63"/>
        <v>0</v>
      </c>
      <c r="V518" s="56"/>
      <c r="W518" s="55">
        <f t="shared" si="64"/>
        <v>0</v>
      </c>
    </row>
    <row r="519" spans="1:23" s="34" customFormat="1" ht="18" hidden="1" customHeight="1" x14ac:dyDescent="0.2">
      <c r="A519" s="12">
        <v>518</v>
      </c>
      <c r="B519" s="8"/>
      <c r="C519" s="20"/>
      <c r="D519" s="21"/>
      <c r="E519" s="207"/>
      <c r="F519" s="4"/>
      <c r="G519" s="4"/>
      <c r="H519" s="14"/>
      <c r="I519" s="14"/>
      <c r="J519" s="14"/>
      <c r="K519" s="14"/>
      <c r="L519" s="14"/>
      <c r="M519" s="14"/>
      <c r="N519" s="14"/>
      <c r="O519" s="25"/>
      <c r="P519" s="40"/>
      <c r="Q519" s="40">
        <v>1</v>
      </c>
      <c r="R519" s="40">
        <f t="shared" si="62"/>
        <v>0</v>
      </c>
      <c r="S519" s="43"/>
      <c r="T519" s="42">
        <v>1</v>
      </c>
      <c r="U519" s="42">
        <f t="shared" si="63"/>
        <v>0</v>
      </c>
      <c r="V519" s="56"/>
      <c r="W519" s="55">
        <f t="shared" si="64"/>
        <v>0</v>
      </c>
    </row>
    <row r="520" spans="1:23" s="34" customFormat="1" ht="18" hidden="1" customHeight="1" x14ac:dyDescent="0.2">
      <c r="A520" s="12">
        <v>519</v>
      </c>
      <c r="B520" s="8"/>
      <c r="C520" s="20"/>
      <c r="D520" s="21"/>
      <c r="E520" s="207"/>
      <c r="F520" s="4"/>
      <c r="G520" s="4"/>
      <c r="H520" s="14"/>
      <c r="I520" s="14"/>
      <c r="J520" s="14"/>
      <c r="K520" s="14"/>
      <c r="L520" s="14"/>
      <c r="M520" s="14"/>
      <c r="N520" s="14"/>
      <c r="O520" s="25"/>
      <c r="P520" s="40"/>
      <c r="Q520" s="40">
        <v>1</v>
      </c>
      <c r="R520" s="40">
        <f t="shared" si="62"/>
        <v>0</v>
      </c>
      <c r="S520" s="43"/>
      <c r="T520" s="42">
        <v>1</v>
      </c>
      <c r="U520" s="42">
        <f t="shared" si="63"/>
        <v>0</v>
      </c>
      <c r="V520" s="56"/>
      <c r="W520" s="55">
        <f t="shared" si="64"/>
        <v>0</v>
      </c>
    </row>
    <row r="521" spans="1:23" s="34" customFormat="1" ht="18" hidden="1" customHeight="1" x14ac:dyDescent="0.2">
      <c r="A521" s="12">
        <v>520</v>
      </c>
      <c r="B521" s="8"/>
      <c r="C521" s="20"/>
      <c r="D521" s="21"/>
      <c r="E521" s="207"/>
      <c r="F521" s="4"/>
      <c r="G521" s="4"/>
      <c r="H521" s="14"/>
      <c r="I521" s="14"/>
      <c r="J521" s="14"/>
      <c r="K521" s="14"/>
      <c r="L521" s="14"/>
      <c r="M521" s="14"/>
      <c r="N521" s="14"/>
      <c r="O521" s="25"/>
      <c r="P521" s="40"/>
      <c r="Q521" s="40">
        <v>1</v>
      </c>
      <c r="R521" s="40">
        <f t="shared" si="62"/>
        <v>0</v>
      </c>
      <c r="S521" s="43"/>
      <c r="T521" s="42">
        <v>1</v>
      </c>
      <c r="U521" s="42">
        <f t="shared" si="63"/>
        <v>0</v>
      </c>
      <c r="V521" s="56"/>
      <c r="W521" s="55">
        <f t="shared" si="64"/>
        <v>0</v>
      </c>
    </row>
    <row r="522" spans="1:23" s="34" customFormat="1" ht="18" hidden="1" customHeight="1" x14ac:dyDescent="0.2">
      <c r="A522" s="12">
        <v>521</v>
      </c>
      <c r="B522" s="8"/>
      <c r="C522" s="20"/>
      <c r="D522" s="21"/>
      <c r="E522" s="207"/>
      <c r="F522" s="4"/>
      <c r="G522" s="4"/>
      <c r="H522" s="14"/>
      <c r="I522" s="14"/>
      <c r="J522" s="14"/>
      <c r="K522" s="14"/>
      <c r="L522" s="14"/>
      <c r="M522" s="14"/>
      <c r="N522" s="14"/>
      <c r="O522" s="25"/>
      <c r="P522" s="40"/>
      <c r="Q522" s="40">
        <v>1</v>
      </c>
      <c r="R522" s="40">
        <f t="shared" si="62"/>
        <v>0</v>
      </c>
      <c r="S522" s="43"/>
      <c r="T522" s="42">
        <v>1</v>
      </c>
      <c r="U522" s="42">
        <f t="shared" si="63"/>
        <v>0</v>
      </c>
      <c r="V522" s="56"/>
      <c r="W522" s="55">
        <f t="shared" si="64"/>
        <v>0</v>
      </c>
    </row>
    <row r="523" spans="1:23" s="34" customFormat="1" ht="18" hidden="1" customHeight="1" x14ac:dyDescent="0.2">
      <c r="A523" s="12">
        <v>522</v>
      </c>
      <c r="B523" s="8"/>
      <c r="C523" s="20"/>
      <c r="D523" s="21"/>
      <c r="E523" s="207"/>
      <c r="F523" s="4"/>
      <c r="G523" s="4"/>
      <c r="H523" s="14"/>
      <c r="I523" s="14"/>
      <c r="J523" s="14"/>
      <c r="K523" s="14"/>
      <c r="L523" s="14"/>
      <c r="M523" s="14"/>
      <c r="N523" s="14"/>
      <c r="O523" s="25"/>
      <c r="P523" s="40"/>
      <c r="Q523" s="40">
        <v>1</v>
      </c>
      <c r="R523" s="40">
        <f t="shared" si="62"/>
        <v>0</v>
      </c>
      <c r="S523" s="43"/>
      <c r="T523" s="42">
        <v>1</v>
      </c>
      <c r="U523" s="42">
        <f t="shared" si="63"/>
        <v>0</v>
      </c>
      <c r="V523" s="56"/>
      <c r="W523" s="55">
        <f t="shared" si="64"/>
        <v>0</v>
      </c>
    </row>
    <row r="524" spans="1:23" s="34" customFormat="1" ht="18" hidden="1" customHeight="1" x14ac:dyDescent="0.2">
      <c r="A524" s="12">
        <v>523</v>
      </c>
      <c r="B524" s="8"/>
      <c r="C524" s="20"/>
      <c r="D524" s="21"/>
      <c r="E524" s="207"/>
      <c r="F524" s="4"/>
      <c r="G524" s="4"/>
      <c r="H524" s="14"/>
      <c r="I524" s="14"/>
      <c r="J524" s="14"/>
      <c r="K524" s="14"/>
      <c r="L524" s="14"/>
      <c r="M524" s="14"/>
      <c r="N524" s="14"/>
      <c r="O524" s="25"/>
      <c r="P524" s="40"/>
      <c r="Q524" s="40">
        <v>1</v>
      </c>
      <c r="R524" s="40">
        <f t="shared" si="62"/>
        <v>0</v>
      </c>
      <c r="S524" s="43"/>
      <c r="T524" s="42">
        <v>1</v>
      </c>
      <c r="U524" s="42">
        <f t="shared" si="63"/>
        <v>0</v>
      </c>
      <c r="V524" s="56"/>
      <c r="W524" s="55">
        <f t="shared" si="64"/>
        <v>0</v>
      </c>
    </row>
    <row r="525" spans="1:23" s="34" customFormat="1" ht="18" hidden="1" customHeight="1" x14ac:dyDescent="0.2">
      <c r="A525" s="12">
        <v>524</v>
      </c>
      <c r="B525" s="8"/>
      <c r="C525" s="20"/>
      <c r="D525" s="21"/>
      <c r="E525" s="207"/>
      <c r="F525" s="4"/>
      <c r="G525" s="4"/>
      <c r="H525" s="14"/>
      <c r="I525" s="14"/>
      <c r="J525" s="14"/>
      <c r="K525" s="14"/>
      <c r="L525" s="14"/>
      <c r="M525" s="14"/>
      <c r="N525" s="14"/>
      <c r="O525" s="25"/>
      <c r="P525" s="40"/>
      <c r="Q525" s="40">
        <v>1</v>
      </c>
      <c r="R525" s="40">
        <f t="shared" si="62"/>
        <v>0</v>
      </c>
      <c r="S525" s="43"/>
      <c r="T525" s="42">
        <v>1</v>
      </c>
      <c r="U525" s="42">
        <f t="shared" si="63"/>
        <v>0</v>
      </c>
      <c r="V525" s="56"/>
      <c r="W525" s="55">
        <f t="shared" si="64"/>
        <v>0</v>
      </c>
    </row>
    <row r="526" spans="1:23" s="34" customFormat="1" ht="18" hidden="1" customHeight="1" x14ac:dyDescent="0.2">
      <c r="A526" s="12">
        <v>525</v>
      </c>
      <c r="B526" s="8"/>
      <c r="C526" s="20"/>
      <c r="D526" s="21"/>
      <c r="E526" s="207"/>
      <c r="F526" s="4"/>
      <c r="G526" s="4"/>
      <c r="H526" s="14"/>
      <c r="I526" s="14"/>
      <c r="J526" s="14"/>
      <c r="K526" s="14"/>
      <c r="L526" s="14"/>
      <c r="M526" s="14"/>
      <c r="N526" s="14"/>
      <c r="O526" s="25"/>
      <c r="P526" s="40"/>
      <c r="Q526" s="40">
        <v>1</v>
      </c>
      <c r="R526" s="40">
        <f t="shared" si="62"/>
        <v>0</v>
      </c>
      <c r="S526" s="43"/>
      <c r="T526" s="42">
        <v>1</v>
      </c>
      <c r="U526" s="42">
        <f t="shared" si="63"/>
        <v>0</v>
      </c>
      <c r="V526" s="56"/>
      <c r="W526" s="55">
        <f t="shared" si="64"/>
        <v>0</v>
      </c>
    </row>
    <row r="527" spans="1:23" s="34" customFormat="1" ht="18" hidden="1" customHeight="1" x14ac:dyDescent="0.2">
      <c r="A527" s="12">
        <v>526</v>
      </c>
      <c r="B527" s="8"/>
      <c r="C527" s="20"/>
      <c r="D527" s="21"/>
      <c r="E527" s="207"/>
      <c r="F527" s="4"/>
      <c r="G527" s="4"/>
      <c r="H527" s="14"/>
      <c r="I527" s="14"/>
      <c r="J527" s="14"/>
      <c r="K527" s="14"/>
      <c r="L527" s="14"/>
      <c r="M527" s="14"/>
      <c r="N527" s="14"/>
      <c r="O527" s="25"/>
      <c r="P527" s="40"/>
      <c r="Q527" s="40">
        <v>1</v>
      </c>
      <c r="R527" s="40">
        <f t="shared" ref="R527:R590" si="65">IF(N527="S/F",(P527*F527),IF(N527="S",(SUM(F527*P527*Q527)),0))</f>
        <v>0</v>
      </c>
      <c r="S527" s="43"/>
      <c r="T527" s="42">
        <v>1</v>
      </c>
      <c r="U527" s="42">
        <f t="shared" ref="U527:U590" si="66">IF(N527="S/F",(S527*F527),IF(N527="F",(SUM(S527*F527*T527)),0))</f>
        <v>0</v>
      </c>
      <c r="V527" s="56"/>
      <c r="W527" s="55">
        <f t="shared" ref="W527:W590" si="67">G527*V527</f>
        <v>0</v>
      </c>
    </row>
    <row r="528" spans="1:23" s="34" customFormat="1" ht="18" hidden="1" customHeight="1" x14ac:dyDescent="0.2">
      <c r="A528" s="12">
        <v>527</v>
      </c>
      <c r="B528" s="8"/>
      <c r="C528" s="20"/>
      <c r="D528" s="21"/>
      <c r="E528" s="207"/>
      <c r="F528" s="4"/>
      <c r="G528" s="4"/>
      <c r="H528" s="14"/>
      <c r="I528" s="14"/>
      <c r="J528" s="14"/>
      <c r="K528" s="14"/>
      <c r="L528" s="14"/>
      <c r="M528" s="14"/>
      <c r="N528" s="14"/>
      <c r="O528" s="25"/>
      <c r="P528" s="40"/>
      <c r="Q528" s="40">
        <v>1</v>
      </c>
      <c r="R528" s="40">
        <f t="shared" si="65"/>
        <v>0</v>
      </c>
      <c r="S528" s="43"/>
      <c r="T528" s="42">
        <v>1</v>
      </c>
      <c r="U528" s="42">
        <f t="shared" si="66"/>
        <v>0</v>
      </c>
      <c r="V528" s="56"/>
      <c r="W528" s="55">
        <f t="shared" si="67"/>
        <v>0</v>
      </c>
    </row>
    <row r="529" spans="1:23" s="34" customFormat="1" ht="18" hidden="1" customHeight="1" x14ac:dyDescent="0.2">
      <c r="A529" s="12">
        <v>528</v>
      </c>
      <c r="B529" s="8"/>
      <c r="C529" s="20"/>
      <c r="D529" s="21"/>
      <c r="E529" s="207"/>
      <c r="F529" s="4"/>
      <c r="G529" s="4"/>
      <c r="H529" s="14"/>
      <c r="I529" s="14"/>
      <c r="J529" s="14"/>
      <c r="K529" s="14"/>
      <c r="L529" s="14"/>
      <c r="M529" s="14"/>
      <c r="N529" s="14"/>
      <c r="O529" s="25"/>
      <c r="P529" s="40"/>
      <c r="Q529" s="40">
        <v>1</v>
      </c>
      <c r="R529" s="40">
        <f t="shared" si="65"/>
        <v>0</v>
      </c>
      <c r="S529" s="43"/>
      <c r="T529" s="42">
        <v>1</v>
      </c>
      <c r="U529" s="42">
        <f t="shared" si="66"/>
        <v>0</v>
      </c>
      <c r="V529" s="56"/>
      <c r="W529" s="55">
        <f t="shared" si="67"/>
        <v>0</v>
      </c>
    </row>
    <row r="530" spans="1:23" s="34" customFormat="1" ht="18" hidden="1" customHeight="1" x14ac:dyDescent="0.2">
      <c r="A530" s="12">
        <v>529</v>
      </c>
      <c r="B530" s="8"/>
      <c r="C530" s="20"/>
      <c r="D530" s="21"/>
      <c r="E530" s="207"/>
      <c r="F530" s="4"/>
      <c r="G530" s="4"/>
      <c r="H530" s="14"/>
      <c r="I530" s="14"/>
      <c r="J530" s="14"/>
      <c r="K530" s="14"/>
      <c r="L530" s="14"/>
      <c r="M530" s="14"/>
      <c r="N530" s="14"/>
      <c r="O530" s="25"/>
      <c r="P530" s="40"/>
      <c r="Q530" s="40">
        <v>1</v>
      </c>
      <c r="R530" s="40">
        <f t="shared" si="65"/>
        <v>0</v>
      </c>
      <c r="S530" s="43"/>
      <c r="T530" s="42">
        <v>1</v>
      </c>
      <c r="U530" s="42">
        <f t="shared" si="66"/>
        <v>0</v>
      </c>
      <c r="V530" s="56"/>
      <c r="W530" s="55">
        <f t="shared" si="67"/>
        <v>0</v>
      </c>
    </row>
    <row r="531" spans="1:23" s="34" customFormat="1" ht="18" hidden="1" customHeight="1" x14ac:dyDescent="0.2">
      <c r="A531" s="12">
        <v>530</v>
      </c>
      <c r="B531" s="8"/>
      <c r="C531" s="20"/>
      <c r="D531" s="21"/>
      <c r="E531" s="207"/>
      <c r="F531" s="4"/>
      <c r="G531" s="4"/>
      <c r="H531" s="14"/>
      <c r="I531" s="14"/>
      <c r="J531" s="14"/>
      <c r="K531" s="14"/>
      <c r="L531" s="14"/>
      <c r="M531" s="14"/>
      <c r="N531" s="14"/>
      <c r="O531" s="25"/>
      <c r="P531" s="40"/>
      <c r="Q531" s="40">
        <v>1</v>
      </c>
      <c r="R531" s="40">
        <f t="shared" si="65"/>
        <v>0</v>
      </c>
      <c r="S531" s="43"/>
      <c r="T531" s="42">
        <v>1</v>
      </c>
      <c r="U531" s="42">
        <f t="shared" si="66"/>
        <v>0</v>
      </c>
      <c r="V531" s="56"/>
      <c r="W531" s="55">
        <f t="shared" si="67"/>
        <v>0</v>
      </c>
    </row>
    <row r="532" spans="1:23" s="34" customFormat="1" ht="18" hidden="1" customHeight="1" x14ac:dyDescent="0.2">
      <c r="A532" s="12">
        <v>531</v>
      </c>
      <c r="B532" s="8"/>
      <c r="C532" s="20"/>
      <c r="D532" s="21"/>
      <c r="E532" s="207"/>
      <c r="F532" s="4"/>
      <c r="G532" s="4"/>
      <c r="H532" s="14"/>
      <c r="I532" s="14"/>
      <c r="J532" s="14"/>
      <c r="K532" s="14"/>
      <c r="L532" s="14"/>
      <c r="M532" s="14"/>
      <c r="N532" s="14"/>
      <c r="O532" s="25"/>
      <c r="P532" s="40"/>
      <c r="Q532" s="40">
        <v>1</v>
      </c>
      <c r="R532" s="40">
        <f t="shared" si="65"/>
        <v>0</v>
      </c>
      <c r="S532" s="43"/>
      <c r="T532" s="42">
        <v>1</v>
      </c>
      <c r="U532" s="42">
        <f t="shared" si="66"/>
        <v>0</v>
      </c>
      <c r="V532" s="56"/>
      <c r="W532" s="55">
        <f t="shared" si="67"/>
        <v>0</v>
      </c>
    </row>
    <row r="533" spans="1:23" s="34" customFormat="1" ht="18" hidden="1" customHeight="1" x14ac:dyDescent="0.2">
      <c r="A533" s="12">
        <v>532</v>
      </c>
      <c r="B533" s="8"/>
      <c r="C533" s="20"/>
      <c r="D533" s="21"/>
      <c r="E533" s="207"/>
      <c r="F533" s="4"/>
      <c r="G533" s="4"/>
      <c r="H533" s="14"/>
      <c r="I533" s="14"/>
      <c r="J533" s="14"/>
      <c r="K533" s="14"/>
      <c r="L533" s="14"/>
      <c r="M533" s="14"/>
      <c r="N533" s="14"/>
      <c r="O533" s="25"/>
      <c r="P533" s="40"/>
      <c r="Q533" s="40">
        <v>1</v>
      </c>
      <c r="R533" s="40">
        <f t="shared" si="65"/>
        <v>0</v>
      </c>
      <c r="S533" s="43"/>
      <c r="T533" s="42">
        <v>1</v>
      </c>
      <c r="U533" s="42">
        <f t="shared" si="66"/>
        <v>0</v>
      </c>
      <c r="V533" s="56"/>
      <c r="W533" s="55">
        <f t="shared" si="67"/>
        <v>0</v>
      </c>
    </row>
    <row r="534" spans="1:23" s="34" customFormat="1" ht="18" hidden="1" customHeight="1" x14ac:dyDescent="0.2">
      <c r="A534" s="12">
        <v>533</v>
      </c>
      <c r="B534" s="8"/>
      <c r="C534" s="20"/>
      <c r="D534" s="21"/>
      <c r="E534" s="207"/>
      <c r="F534" s="4"/>
      <c r="G534" s="4"/>
      <c r="H534" s="14"/>
      <c r="I534" s="14"/>
      <c r="J534" s="14"/>
      <c r="K534" s="14"/>
      <c r="L534" s="14"/>
      <c r="M534" s="14"/>
      <c r="N534" s="14"/>
      <c r="O534" s="25"/>
      <c r="P534" s="40"/>
      <c r="Q534" s="40">
        <v>1</v>
      </c>
      <c r="R534" s="40">
        <f t="shared" si="65"/>
        <v>0</v>
      </c>
      <c r="S534" s="43"/>
      <c r="T534" s="42">
        <v>1</v>
      </c>
      <c r="U534" s="42">
        <f t="shared" si="66"/>
        <v>0</v>
      </c>
      <c r="V534" s="56"/>
      <c r="W534" s="55">
        <f t="shared" si="67"/>
        <v>0</v>
      </c>
    </row>
    <row r="535" spans="1:23" s="34" customFormat="1" ht="18" hidden="1" customHeight="1" x14ac:dyDescent="0.2">
      <c r="A535" s="12">
        <v>534</v>
      </c>
      <c r="B535" s="8"/>
      <c r="C535" s="20"/>
      <c r="D535" s="21"/>
      <c r="E535" s="207"/>
      <c r="F535" s="4"/>
      <c r="G535" s="4"/>
      <c r="H535" s="14"/>
      <c r="I535" s="14"/>
      <c r="J535" s="14"/>
      <c r="K535" s="14"/>
      <c r="L535" s="14"/>
      <c r="M535" s="14"/>
      <c r="N535" s="14"/>
      <c r="O535" s="25"/>
      <c r="P535" s="40"/>
      <c r="Q535" s="40">
        <v>1</v>
      </c>
      <c r="R535" s="40">
        <f t="shared" si="65"/>
        <v>0</v>
      </c>
      <c r="S535" s="43"/>
      <c r="T535" s="42">
        <v>1</v>
      </c>
      <c r="U535" s="42">
        <f t="shared" si="66"/>
        <v>0</v>
      </c>
      <c r="V535" s="56"/>
      <c r="W535" s="55">
        <f t="shared" si="67"/>
        <v>0</v>
      </c>
    </row>
    <row r="536" spans="1:23" s="34" customFormat="1" ht="18" hidden="1" customHeight="1" x14ac:dyDescent="0.2">
      <c r="A536" s="12">
        <v>535</v>
      </c>
      <c r="B536" s="8"/>
      <c r="C536" s="20"/>
      <c r="D536" s="21"/>
      <c r="E536" s="207"/>
      <c r="F536" s="4"/>
      <c r="G536" s="4"/>
      <c r="H536" s="14"/>
      <c r="I536" s="14"/>
      <c r="J536" s="14"/>
      <c r="K536" s="14"/>
      <c r="L536" s="14"/>
      <c r="M536" s="14"/>
      <c r="N536" s="14"/>
      <c r="O536" s="25"/>
      <c r="P536" s="40"/>
      <c r="Q536" s="40">
        <v>1</v>
      </c>
      <c r="R536" s="40">
        <f t="shared" si="65"/>
        <v>0</v>
      </c>
      <c r="S536" s="43"/>
      <c r="T536" s="42">
        <v>1</v>
      </c>
      <c r="U536" s="42">
        <f t="shared" si="66"/>
        <v>0</v>
      </c>
      <c r="V536" s="56"/>
      <c r="W536" s="55">
        <f t="shared" si="67"/>
        <v>0</v>
      </c>
    </row>
    <row r="537" spans="1:23" s="34" customFormat="1" ht="18" hidden="1" customHeight="1" x14ac:dyDescent="0.2">
      <c r="A537" s="12">
        <v>536</v>
      </c>
      <c r="B537" s="8"/>
      <c r="C537" s="20"/>
      <c r="D537" s="21"/>
      <c r="E537" s="207"/>
      <c r="F537" s="4"/>
      <c r="G537" s="4"/>
      <c r="H537" s="14"/>
      <c r="I537" s="14"/>
      <c r="J537" s="14"/>
      <c r="K537" s="14"/>
      <c r="L537" s="14"/>
      <c r="M537" s="14"/>
      <c r="N537" s="14"/>
      <c r="O537" s="25"/>
      <c r="P537" s="40"/>
      <c r="Q537" s="40">
        <v>1</v>
      </c>
      <c r="R537" s="40">
        <f t="shared" si="65"/>
        <v>0</v>
      </c>
      <c r="S537" s="43"/>
      <c r="T537" s="42">
        <v>1</v>
      </c>
      <c r="U537" s="42">
        <f t="shared" si="66"/>
        <v>0</v>
      </c>
      <c r="V537" s="56"/>
      <c r="W537" s="55">
        <f t="shared" si="67"/>
        <v>0</v>
      </c>
    </row>
    <row r="538" spans="1:23" s="34" customFormat="1" ht="18" hidden="1" customHeight="1" x14ac:dyDescent="0.2">
      <c r="A538" s="12">
        <v>537</v>
      </c>
      <c r="B538" s="8"/>
      <c r="C538" s="20"/>
      <c r="D538" s="21"/>
      <c r="E538" s="207"/>
      <c r="F538" s="4"/>
      <c r="G538" s="4"/>
      <c r="H538" s="14"/>
      <c r="I538" s="14"/>
      <c r="J538" s="14"/>
      <c r="K538" s="14"/>
      <c r="L538" s="14"/>
      <c r="M538" s="14"/>
      <c r="N538" s="14"/>
      <c r="O538" s="25"/>
      <c r="P538" s="40"/>
      <c r="Q538" s="40">
        <v>1</v>
      </c>
      <c r="R538" s="40">
        <f t="shared" si="65"/>
        <v>0</v>
      </c>
      <c r="S538" s="43"/>
      <c r="T538" s="42">
        <v>1</v>
      </c>
      <c r="U538" s="42">
        <f t="shared" si="66"/>
        <v>0</v>
      </c>
      <c r="V538" s="56"/>
      <c r="W538" s="55">
        <f t="shared" si="67"/>
        <v>0</v>
      </c>
    </row>
    <row r="539" spans="1:23" s="34" customFormat="1" ht="18" hidden="1" customHeight="1" x14ac:dyDescent="0.2">
      <c r="A539" s="12">
        <v>538</v>
      </c>
      <c r="B539" s="8"/>
      <c r="C539" s="20"/>
      <c r="D539" s="21"/>
      <c r="E539" s="207"/>
      <c r="F539" s="4"/>
      <c r="G539" s="4"/>
      <c r="H539" s="14"/>
      <c r="I539" s="14"/>
      <c r="J539" s="14"/>
      <c r="K539" s="14"/>
      <c r="L539" s="14"/>
      <c r="M539" s="14"/>
      <c r="N539" s="14"/>
      <c r="O539" s="25"/>
      <c r="P539" s="40"/>
      <c r="Q539" s="40">
        <v>1</v>
      </c>
      <c r="R539" s="40">
        <f t="shared" si="65"/>
        <v>0</v>
      </c>
      <c r="S539" s="43"/>
      <c r="T539" s="42">
        <v>1</v>
      </c>
      <c r="U539" s="42">
        <f t="shared" si="66"/>
        <v>0</v>
      </c>
      <c r="V539" s="56"/>
      <c r="W539" s="55">
        <f t="shared" si="67"/>
        <v>0</v>
      </c>
    </row>
    <row r="540" spans="1:23" s="34" customFormat="1" ht="18" hidden="1" customHeight="1" x14ac:dyDescent="0.2">
      <c r="A540" s="12">
        <v>539</v>
      </c>
      <c r="B540" s="8"/>
      <c r="C540" s="20"/>
      <c r="D540" s="21"/>
      <c r="E540" s="207"/>
      <c r="F540" s="4"/>
      <c r="G540" s="4"/>
      <c r="H540" s="14"/>
      <c r="I540" s="14"/>
      <c r="J540" s="14"/>
      <c r="K540" s="14"/>
      <c r="L540" s="14"/>
      <c r="M540" s="14"/>
      <c r="N540" s="14"/>
      <c r="O540" s="25"/>
      <c r="P540" s="40"/>
      <c r="Q540" s="40">
        <v>1</v>
      </c>
      <c r="R540" s="40">
        <f t="shared" si="65"/>
        <v>0</v>
      </c>
      <c r="S540" s="43"/>
      <c r="T540" s="42">
        <v>1</v>
      </c>
      <c r="U540" s="42">
        <f t="shared" si="66"/>
        <v>0</v>
      </c>
      <c r="V540" s="56"/>
      <c r="W540" s="55">
        <f t="shared" si="67"/>
        <v>0</v>
      </c>
    </row>
    <row r="541" spans="1:23" s="34" customFormat="1" ht="18" hidden="1" customHeight="1" x14ac:dyDescent="0.2">
      <c r="A541" s="12">
        <v>540</v>
      </c>
      <c r="B541" s="8"/>
      <c r="C541" s="20"/>
      <c r="D541" s="21"/>
      <c r="E541" s="207"/>
      <c r="F541" s="4"/>
      <c r="G541" s="4"/>
      <c r="H541" s="14"/>
      <c r="I541" s="14"/>
      <c r="J541" s="14"/>
      <c r="K541" s="14"/>
      <c r="L541" s="14"/>
      <c r="M541" s="14"/>
      <c r="N541" s="14"/>
      <c r="O541" s="25"/>
      <c r="P541" s="40"/>
      <c r="Q541" s="40">
        <v>1</v>
      </c>
      <c r="R541" s="40">
        <f t="shared" si="65"/>
        <v>0</v>
      </c>
      <c r="S541" s="43"/>
      <c r="T541" s="42">
        <v>1</v>
      </c>
      <c r="U541" s="42">
        <f t="shared" si="66"/>
        <v>0</v>
      </c>
      <c r="V541" s="56"/>
      <c r="W541" s="55">
        <f t="shared" si="67"/>
        <v>0</v>
      </c>
    </row>
    <row r="542" spans="1:23" s="34" customFormat="1" ht="18" hidden="1" customHeight="1" x14ac:dyDescent="0.2">
      <c r="A542" s="12">
        <v>541</v>
      </c>
      <c r="B542" s="8"/>
      <c r="C542" s="20"/>
      <c r="D542" s="21"/>
      <c r="E542" s="207"/>
      <c r="F542" s="4"/>
      <c r="G542" s="4"/>
      <c r="H542" s="14"/>
      <c r="I542" s="14"/>
      <c r="J542" s="14"/>
      <c r="K542" s="14"/>
      <c r="L542" s="14"/>
      <c r="M542" s="14"/>
      <c r="N542" s="14"/>
      <c r="O542" s="25"/>
      <c r="P542" s="40"/>
      <c r="Q542" s="40">
        <v>1</v>
      </c>
      <c r="R542" s="40">
        <f t="shared" si="65"/>
        <v>0</v>
      </c>
      <c r="S542" s="43"/>
      <c r="T542" s="42">
        <v>1</v>
      </c>
      <c r="U542" s="42">
        <f t="shared" si="66"/>
        <v>0</v>
      </c>
      <c r="V542" s="56"/>
      <c r="W542" s="55">
        <f t="shared" si="67"/>
        <v>0</v>
      </c>
    </row>
    <row r="543" spans="1:23" s="34" customFormat="1" ht="18" hidden="1" customHeight="1" x14ac:dyDescent="0.2">
      <c r="A543" s="12">
        <v>542</v>
      </c>
      <c r="B543" s="8"/>
      <c r="C543" s="20"/>
      <c r="D543" s="21"/>
      <c r="E543" s="207"/>
      <c r="F543" s="4"/>
      <c r="G543" s="4"/>
      <c r="H543" s="14"/>
      <c r="I543" s="14"/>
      <c r="J543" s="14"/>
      <c r="K543" s="14"/>
      <c r="L543" s="14"/>
      <c r="M543" s="14"/>
      <c r="N543" s="14"/>
      <c r="O543" s="25"/>
      <c r="P543" s="40"/>
      <c r="Q543" s="40">
        <v>1</v>
      </c>
      <c r="R543" s="40">
        <f t="shared" si="65"/>
        <v>0</v>
      </c>
      <c r="S543" s="43"/>
      <c r="T543" s="42">
        <v>1</v>
      </c>
      <c r="U543" s="42">
        <f t="shared" si="66"/>
        <v>0</v>
      </c>
      <c r="V543" s="56"/>
      <c r="W543" s="55">
        <f t="shared" si="67"/>
        <v>0</v>
      </c>
    </row>
    <row r="544" spans="1:23" s="34" customFormat="1" ht="18" hidden="1" customHeight="1" x14ac:dyDescent="0.2">
      <c r="A544" s="12">
        <v>543</v>
      </c>
      <c r="B544" s="8"/>
      <c r="C544" s="20"/>
      <c r="D544" s="21"/>
      <c r="E544" s="207"/>
      <c r="F544" s="4"/>
      <c r="G544" s="4"/>
      <c r="H544" s="14"/>
      <c r="I544" s="14"/>
      <c r="J544" s="14"/>
      <c r="K544" s="14"/>
      <c r="L544" s="14"/>
      <c r="M544" s="14"/>
      <c r="N544" s="14"/>
      <c r="O544" s="25"/>
      <c r="P544" s="40"/>
      <c r="Q544" s="40">
        <v>1</v>
      </c>
      <c r="R544" s="40">
        <f t="shared" si="65"/>
        <v>0</v>
      </c>
      <c r="S544" s="43"/>
      <c r="T544" s="42">
        <v>1</v>
      </c>
      <c r="U544" s="42">
        <f t="shared" si="66"/>
        <v>0</v>
      </c>
      <c r="V544" s="56"/>
      <c r="W544" s="55">
        <f t="shared" si="67"/>
        <v>0</v>
      </c>
    </row>
    <row r="545" spans="1:23" s="34" customFormat="1" ht="18" hidden="1" customHeight="1" x14ac:dyDescent="0.2">
      <c r="A545" s="12">
        <v>544</v>
      </c>
      <c r="B545" s="8"/>
      <c r="C545" s="20"/>
      <c r="D545" s="21"/>
      <c r="E545" s="207"/>
      <c r="F545" s="4"/>
      <c r="G545" s="4"/>
      <c r="H545" s="14"/>
      <c r="I545" s="14"/>
      <c r="J545" s="14"/>
      <c r="K545" s="14"/>
      <c r="L545" s="14"/>
      <c r="M545" s="14"/>
      <c r="N545" s="14"/>
      <c r="O545" s="25"/>
      <c r="P545" s="40"/>
      <c r="Q545" s="40">
        <v>1</v>
      </c>
      <c r="R545" s="40">
        <f t="shared" si="65"/>
        <v>0</v>
      </c>
      <c r="S545" s="43"/>
      <c r="T545" s="42">
        <v>1</v>
      </c>
      <c r="U545" s="42">
        <f t="shared" si="66"/>
        <v>0</v>
      </c>
      <c r="V545" s="56"/>
      <c r="W545" s="55">
        <f t="shared" si="67"/>
        <v>0</v>
      </c>
    </row>
    <row r="546" spans="1:23" s="34" customFormat="1" ht="18" hidden="1" customHeight="1" x14ac:dyDescent="0.2">
      <c r="A546" s="12">
        <v>545</v>
      </c>
      <c r="B546" s="8"/>
      <c r="C546" s="20"/>
      <c r="D546" s="21"/>
      <c r="E546" s="207"/>
      <c r="F546" s="4"/>
      <c r="G546" s="4"/>
      <c r="H546" s="14"/>
      <c r="I546" s="14"/>
      <c r="J546" s="14"/>
      <c r="K546" s="14"/>
      <c r="L546" s="14"/>
      <c r="M546" s="14"/>
      <c r="N546" s="14"/>
      <c r="O546" s="25"/>
      <c r="P546" s="40"/>
      <c r="Q546" s="40">
        <v>1</v>
      </c>
      <c r="R546" s="40">
        <f t="shared" si="65"/>
        <v>0</v>
      </c>
      <c r="S546" s="43"/>
      <c r="T546" s="42">
        <v>1</v>
      </c>
      <c r="U546" s="42">
        <f t="shared" si="66"/>
        <v>0</v>
      </c>
      <c r="V546" s="56"/>
      <c r="W546" s="55">
        <f t="shared" si="67"/>
        <v>0</v>
      </c>
    </row>
    <row r="547" spans="1:23" s="34" customFormat="1" ht="18" hidden="1" customHeight="1" x14ac:dyDescent="0.2">
      <c r="A547" s="12">
        <v>546</v>
      </c>
      <c r="B547" s="8"/>
      <c r="C547" s="20"/>
      <c r="D547" s="21"/>
      <c r="E547" s="207"/>
      <c r="F547" s="4"/>
      <c r="G547" s="4"/>
      <c r="H547" s="14"/>
      <c r="I547" s="14"/>
      <c r="J547" s="14"/>
      <c r="K547" s="14"/>
      <c r="L547" s="14"/>
      <c r="M547" s="14"/>
      <c r="N547" s="14"/>
      <c r="O547" s="25"/>
      <c r="P547" s="40"/>
      <c r="Q547" s="40">
        <v>1</v>
      </c>
      <c r="R547" s="40">
        <f t="shared" si="65"/>
        <v>0</v>
      </c>
      <c r="S547" s="43"/>
      <c r="T547" s="42">
        <v>1</v>
      </c>
      <c r="U547" s="42">
        <f t="shared" si="66"/>
        <v>0</v>
      </c>
      <c r="V547" s="56"/>
      <c r="W547" s="55">
        <f t="shared" si="67"/>
        <v>0</v>
      </c>
    </row>
    <row r="548" spans="1:23" s="34" customFormat="1" ht="18" hidden="1" customHeight="1" x14ac:dyDescent="0.2">
      <c r="A548" s="12">
        <v>547</v>
      </c>
      <c r="B548" s="8"/>
      <c r="C548" s="20"/>
      <c r="D548" s="21"/>
      <c r="E548" s="207"/>
      <c r="F548" s="4"/>
      <c r="G548" s="4"/>
      <c r="H548" s="14"/>
      <c r="I548" s="14"/>
      <c r="J548" s="14"/>
      <c r="K548" s="14"/>
      <c r="L548" s="14"/>
      <c r="M548" s="14"/>
      <c r="N548" s="14"/>
      <c r="O548" s="25"/>
      <c r="P548" s="40"/>
      <c r="Q548" s="40">
        <v>1</v>
      </c>
      <c r="R548" s="40">
        <f t="shared" si="65"/>
        <v>0</v>
      </c>
      <c r="S548" s="43"/>
      <c r="T548" s="42">
        <v>1</v>
      </c>
      <c r="U548" s="42">
        <f t="shared" si="66"/>
        <v>0</v>
      </c>
      <c r="V548" s="56"/>
      <c r="W548" s="55">
        <f t="shared" si="67"/>
        <v>0</v>
      </c>
    </row>
    <row r="549" spans="1:23" s="34" customFormat="1" ht="18" hidden="1" customHeight="1" x14ac:dyDescent="0.2">
      <c r="A549" s="12">
        <v>548</v>
      </c>
      <c r="B549" s="8"/>
      <c r="C549" s="20"/>
      <c r="D549" s="21"/>
      <c r="E549" s="207"/>
      <c r="F549" s="4"/>
      <c r="G549" s="4"/>
      <c r="H549" s="14"/>
      <c r="I549" s="14"/>
      <c r="J549" s="14"/>
      <c r="K549" s="14"/>
      <c r="L549" s="14"/>
      <c r="M549" s="14"/>
      <c r="N549" s="14"/>
      <c r="O549" s="25"/>
      <c r="P549" s="40"/>
      <c r="Q549" s="40">
        <v>1</v>
      </c>
      <c r="R549" s="40">
        <f t="shared" si="65"/>
        <v>0</v>
      </c>
      <c r="S549" s="43"/>
      <c r="T549" s="42">
        <v>1</v>
      </c>
      <c r="U549" s="42">
        <f t="shared" si="66"/>
        <v>0</v>
      </c>
      <c r="V549" s="56"/>
      <c r="W549" s="55">
        <f t="shared" si="67"/>
        <v>0</v>
      </c>
    </row>
    <row r="550" spans="1:23" s="34" customFormat="1" ht="18" hidden="1" customHeight="1" x14ac:dyDescent="0.2">
      <c r="A550" s="12">
        <v>549</v>
      </c>
      <c r="B550" s="8"/>
      <c r="C550" s="20"/>
      <c r="D550" s="21"/>
      <c r="E550" s="207"/>
      <c r="F550" s="4"/>
      <c r="G550" s="4"/>
      <c r="H550" s="14"/>
      <c r="I550" s="14"/>
      <c r="J550" s="14"/>
      <c r="K550" s="14"/>
      <c r="L550" s="14"/>
      <c r="M550" s="14"/>
      <c r="N550" s="14"/>
      <c r="O550" s="25"/>
      <c r="P550" s="40"/>
      <c r="Q550" s="40">
        <v>1</v>
      </c>
      <c r="R550" s="40">
        <f t="shared" si="65"/>
        <v>0</v>
      </c>
      <c r="S550" s="43"/>
      <c r="T550" s="42">
        <v>1</v>
      </c>
      <c r="U550" s="42">
        <f t="shared" si="66"/>
        <v>0</v>
      </c>
      <c r="V550" s="56"/>
      <c r="W550" s="55">
        <f t="shared" si="67"/>
        <v>0</v>
      </c>
    </row>
    <row r="551" spans="1:23" s="34" customFormat="1" ht="18" hidden="1" customHeight="1" x14ac:dyDescent="0.2">
      <c r="A551" s="12">
        <v>550</v>
      </c>
      <c r="B551" s="8"/>
      <c r="C551" s="20"/>
      <c r="D551" s="21"/>
      <c r="E551" s="207"/>
      <c r="F551" s="4"/>
      <c r="G551" s="4"/>
      <c r="H551" s="14"/>
      <c r="I551" s="14"/>
      <c r="J551" s="14"/>
      <c r="K551" s="14"/>
      <c r="L551" s="14"/>
      <c r="M551" s="14"/>
      <c r="N551" s="14"/>
      <c r="O551" s="25"/>
      <c r="P551" s="40"/>
      <c r="Q551" s="40">
        <v>1</v>
      </c>
      <c r="R551" s="40">
        <f t="shared" si="65"/>
        <v>0</v>
      </c>
      <c r="S551" s="43"/>
      <c r="T551" s="42">
        <v>1</v>
      </c>
      <c r="U551" s="42">
        <f t="shared" si="66"/>
        <v>0</v>
      </c>
      <c r="V551" s="56"/>
      <c r="W551" s="55">
        <f t="shared" si="67"/>
        <v>0</v>
      </c>
    </row>
    <row r="552" spans="1:23" s="34" customFormat="1" ht="18" hidden="1" customHeight="1" x14ac:dyDescent="0.2">
      <c r="A552" s="12">
        <v>551</v>
      </c>
      <c r="B552" s="8"/>
      <c r="C552" s="20"/>
      <c r="D552" s="21"/>
      <c r="E552" s="207"/>
      <c r="F552" s="4"/>
      <c r="G552" s="4"/>
      <c r="H552" s="14"/>
      <c r="I552" s="14"/>
      <c r="J552" s="14"/>
      <c r="K552" s="14"/>
      <c r="L552" s="14"/>
      <c r="M552" s="14"/>
      <c r="N552" s="14"/>
      <c r="O552" s="25"/>
      <c r="P552" s="40"/>
      <c r="Q552" s="40">
        <v>1</v>
      </c>
      <c r="R552" s="40">
        <f t="shared" si="65"/>
        <v>0</v>
      </c>
      <c r="S552" s="43"/>
      <c r="T552" s="42">
        <v>1</v>
      </c>
      <c r="U552" s="42">
        <f t="shared" si="66"/>
        <v>0</v>
      </c>
      <c r="V552" s="56"/>
      <c r="W552" s="55">
        <f t="shared" si="67"/>
        <v>0</v>
      </c>
    </row>
    <row r="553" spans="1:23" s="34" customFormat="1" ht="18" hidden="1" customHeight="1" x14ac:dyDescent="0.2">
      <c r="A553" s="12">
        <v>552</v>
      </c>
      <c r="B553" s="8"/>
      <c r="C553" s="20"/>
      <c r="D553" s="21"/>
      <c r="E553" s="207"/>
      <c r="F553" s="4"/>
      <c r="G553" s="4"/>
      <c r="H553" s="14"/>
      <c r="I553" s="14"/>
      <c r="J553" s="14"/>
      <c r="K553" s="14"/>
      <c r="L553" s="14"/>
      <c r="M553" s="14"/>
      <c r="N553" s="14"/>
      <c r="O553" s="25"/>
      <c r="P553" s="40"/>
      <c r="Q553" s="40">
        <v>1</v>
      </c>
      <c r="R553" s="40">
        <f t="shared" si="65"/>
        <v>0</v>
      </c>
      <c r="S553" s="43"/>
      <c r="T553" s="42">
        <v>1</v>
      </c>
      <c r="U553" s="42">
        <f t="shared" si="66"/>
        <v>0</v>
      </c>
      <c r="V553" s="56"/>
      <c r="W553" s="55">
        <f t="shared" si="67"/>
        <v>0</v>
      </c>
    </row>
    <row r="554" spans="1:23" s="34" customFormat="1" ht="18" hidden="1" customHeight="1" x14ac:dyDescent="0.2">
      <c r="A554" s="12">
        <v>553</v>
      </c>
      <c r="B554" s="8"/>
      <c r="C554" s="20"/>
      <c r="D554" s="21"/>
      <c r="E554" s="207"/>
      <c r="F554" s="4"/>
      <c r="G554" s="4"/>
      <c r="H554" s="14"/>
      <c r="I554" s="14"/>
      <c r="J554" s="14"/>
      <c r="K554" s="14"/>
      <c r="L554" s="14"/>
      <c r="M554" s="14"/>
      <c r="N554" s="14"/>
      <c r="O554" s="25"/>
      <c r="P554" s="40"/>
      <c r="Q554" s="40">
        <v>1</v>
      </c>
      <c r="R554" s="40">
        <f t="shared" si="65"/>
        <v>0</v>
      </c>
      <c r="S554" s="43"/>
      <c r="T554" s="42">
        <v>1</v>
      </c>
      <c r="U554" s="42">
        <f t="shared" si="66"/>
        <v>0</v>
      </c>
      <c r="V554" s="56"/>
      <c r="W554" s="55">
        <f t="shared" si="67"/>
        <v>0</v>
      </c>
    </row>
    <row r="555" spans="1:23" s="34" customFormat="1" ht="18" hidden="1" customHeight="1" x14ac:dyDescent="0.2">
      <c r="A555" s="12">
        <v>554</v>
      </c>
      <c r="B555" s="8"/>
      <c r="C555" s="20"/>
      <c r="D555" s="21"/>
      <c r="E555" s="207"/>
      <c r="F555" s="4"/>
      <c r="G555" s="4"/>
      <c r="H555" s="14"/>
      <c r="I555" s="14"/>
      <c r="J555" s="14"/>
      <c r="K555" s="14"/>
      <c r="L555" s="14"/>
      <c r="M555" s="14"/>
      <c r="N555" s="14"/>
      <c r="O555" s="25"/>
      <c r="P555" s="40"/>
      <c r="Q555" s="40">
        <v>1</v>
      </c>
      <c r="R555" s="40">
        <f t="shared" si="65"/>
        <v>0</v>
      </c>
      <c r="S555" s="43"/>
      <c r="T555" s="42">
        <v>1</v>
      </c>
      <c r="U555" s="42">
        <f t="shared" si="66"/>
        <v>0</v>
      </c>
      <c r="V555" s="56"/>
      <c r="W555" s="55">
        <f t="shared" si="67"/>
        <v>0</v>
      </c>
    </row>
    <row r="556" spans="1:23" s="34" customFormat="1" ht="18" hidden="1" customHeight="1" x14ac:dyDescent="0.2">
      <c r="A556" s="12">
        <v>555</v>
      </c>
      <c r="B556" s="8"/>
      <c r="C556" s="20"/>
      <c r="D556" s="21"/>
      <c r="E556" s="207"/>
      <c r="F556" s="4"/>
      <c r="G556" s="4"/>
      <c r="H556" s="14"/>
      <c r="I556" s="14"/>
      <c r="J556" s="14"/>
      <c r="K556" s="14"/>
      <c r="L556" s="14"/>
      <c r="M556" s="14"/>
      <c r="N556" s="14"/>
      <c r="O556" s="25"/>
      <c r="P556" s="40"/>
      <c r="Q556" s="40">
        <v>1</v>
      </c>
      <c r="R556" s="40">
        <f t="shared" si="65"/>
        <v>0</v>
      </c>
      <c r="S556" s="43"/>
      <c r="T556" s="42">
        <v>1</v>
      </c>
      <c r="U556" s="42">
        <f t="shared" si="66"/>
        <v>0</v>
      </c>
      <c r="V556" s="56"/>
      <c r="W556" s="55">
        <f t="shared" si="67"/>
        <v>0</v>
      </c>
    </row>
    <row r="557" spans="1:23" s="34" customFormat="1" ht="18" hidden="1" customHeight="1" x14ac:dyDescent="0.2">
      <c r="A557" s="12">
        <v>556</v>
      </c>
      <c r="B557" s="8"/>
      <c r="C557" s="20"/>
      <c r="D557" s="21"/>
      <c r="E557" s="207"/>
      <c r="F557" s="4"/>
      <c r="G557" s="4"/>
      <c r="H557" s="14"/>
      <c r="I557" s="14"/>
      <c r="J557" s="14"/>
      <c r="K557" s="14"/>
      <c r="L557" s="14"/>
      <c r="M557" s="14"/>
      <c r="N557" s="14"/>
      <c r="O557" s="25"/>
      <c r="P557" s="40"/>
      <c r="Q557" s="40">
        <v>1</v>
      </c>
      <c r="R557" s="40">
        <f t="shared" si="65"/>
        <v>0</v>
      </c>
      <c r="S557" s="43"/>
      <c r="T557" s="42">
        <v>1</v>
      </c>
      <c r="U557" s="42">
        <f t="shared" si="66"/>
        <v>0</v>
      </c>
      <c r="V557" s="56"/>
      <c r="W557" s="55">
        <f t="shared" si="67"/>
        <v>0</v>
      </c>
    </row>
    <row r="558" spans="1:23" s="34" customFormat="1" ht="18" hidden="1" customHeight="1" x14ac:dyDescent="0.2">
      <c r="A558" s="12">
        <v>557</v>
      </c>
      <c r="B558" s="8"/>
      <c r="C558" s="20"/>
      <c r="D558" s="21"/>
      <c r="E558" s="207"/>
      <c r="F558" s="4"/>
      <c r="G558" s="4"/>
      <c r="H558" s="14"/>
      <c r="I558" s="14"/>
      <c r="J558" s="14"/>
      <c r="K558" s="14"/>
      <c r="L558" s="14"/>
      <c r="M558" s="14"/>
      <c r="N558" s="14"/>
      <c r="O558" s="25"/>
      <c r="P558" s="40"/>
      <c r="Q558" s="40">
        <v>1</v>
      </c>
      <c r="R558" s="40">
        <f t="shared" si="65"/>
        <v>0</v>
      </c>
      <c r="S558" s="43"/>
      <c r="T558" s="42">
        <v>1</v>
      </c>
      <c r="U558" s="42">
        <f t="shared" si="66"/>
        <v>0</v>
      </c>
      <c r="V558" s="56"/>
      <c r="W558" s="55">
        <f t="shared" si="67"/>
        <v>0</v>
      </c>
    </row>
    <row r="559" spans="1:23" s="34" customFormat="1" ht="18" hidden="1" customHeight="1" x14ac:dyDescent="0.2">
      <c r="A559" s="12">
        <v>558</v>
      </c>
      <c r="B559" s="8"/>
      <c r="C559" s="20"/>
      <c r="D559" s="21"/>
      <c r="E559" s="207"/>
      <c r="F559" s="4"/>
      <c r="G559" s="4"/>
      <c r="H559" s="14"/>
      <c r="I559" s="14"/>
      <c r="J559" s="14"/>
      <c r="K559" s="14"/>
      <c r="L559" s="14"/>
      <c r="M559" s="14"/>
      <c r="N559" s="14"/>
      <c r="O559" s="25"/>
      <c r="P559" s="40"/>
      <c r="Q559" s="40">
        <v>1</v>
      </c>
      <c r="R559" s="40">
        <f t="shared" si="65"/>
        <v>0</v>
      </c>
      <c r="S559" s="43"/>
      <c r="T559" s="42">
        <v>1</v>
      </c>
      <c r="U559" s="42">
        <f t="shared" si="66"/>
        <v>0</v>
      </c>
      <c r="V559" s="56"/>
      <c r="W559" s="55">
        <f t="shared" si="67"/>
        <v>0</v>
      </c>
    </row>
    <row r="560" spans="1:23" s="34" customFormat="1" ht="18" hidden="1" customHeight="1" x14ac:dyDescent="0.2">
      <c r="A560" s="12">
        <v>559</v>
      </c>
      <c r="B560" s="8"/>
      <c r="C560" s="20"/>
      <c r="D560" s="21"/>
      <c r="E560" s="207"/>
      <c r="F560" s="4"/>
      <c r="G560" s="4"/>
      <c r="H560" s="14"/>
      <c r="I560" s="14"/>
      <c r="J560" s="14"/>
      <c r="K560" s="14"/>
      <c r="L560" s="14"/>
      <c r="M560" s="14"/>
      <c r="N560" s="14"/>
      <c r="O560" s="25"/>
      <c r="P560" s="40"/>
      <c r="Q560" s="40">
        <v>1</v>
      </c>
      <c r="R560" s="40">
        <f t="shared" si="65"/>
        <v>0</v>
      </c>
      <c r="S560" s="43"/>
      <c r="T560" s="42">
        <v>1</v>
      </c>
      <c r="U560" s="42">
        <f t="shared" si="66"/>
        <v>0</v>
      </c>
      <c r="V560" s="56"/>
      <c r="W560" s="55">
        <f t="shared" si="67"/>
        <v>0</v>
      </c>
    </row>
    <row r="561" spans="1:23" s="34" customFormat="1" ht="18" hidden="1" customHeight="1" x14ac:dyDescent="0.2">
      <c r="A561" s="12">
        <v>560</v>
      </c>
      <c r="B561" s="8"/>
      <c r="C561" s="20"/>
      <c r="D561" s="21"/>
      <c r="E561" s="207"/>
      <c r="F561" s="4"/>
      <c r="G561" s="4"/>
      <c r="H561" s="14"/>
      <c r="I561" s="14"/>
      <c r="J561" s="14"/>
      <c r="K561" s="14"/>
      <c r="L561" s="14"/>
      <c r="M561" s="14"/>
      <c r="N561" s="14"/>
      <c r="O561" s="25"/>
      <c r="P561" s="40"/>
      <c r="Q561" s="40">
        <v>1</v>
      </c>
      <c r="R561" s="40">
        <f t="shared" si="65"/>
        <v>0</v>
      </c>
      <c r="S561" s="43"/>
      <c r="T561" s="42">
        <v>1</v>
      </c>
      <c r="U561" s="42">
        <f t="shared" si="66"/>
        <v>0</v>
      </c>
      <c r="V561" s="56"/>
      <c r="W561" s="55">
        <f t="shared" si="67"/>
        <v>0</v>
      </c>
    </row>
    <row r="562" spans="1:23" s="34" customFormat="1" ht="18" hidden="1" customHeight="1" x14ac:dyDescent="0.2">
      <c r="A562" s="12">
        <v>561</v>
      </c>
      <c r="B562" s="8"/>
      <c r="C562" s="20"/>
      <c r="D562" s="21"/>
      <c r="E562" s="207"/>
      <c r="F562" s="4"/>
      <c r="G562" s="4"/>
      <c r="H562" s="14"/>
      <c r="I562" s="14"/>
      <c r="J562" s="14"/>
      <c r="K562" s="14"/>
      <c r="L562" s="14"/>
      <c r="M562" s="14"/>
      <c r="N562" s="14"/>
      <c r="O562" s="25"/>
      <c r="P562" s="40"/>
      <c r="Q562" s="40">
        <v>1</v>
      </c>
      <c r="R562" s="40">
        <f t="shared" si="65"/>
        <v>0</v>
      </c>
      <c r="S562" s="43"/>
      <c r="T562" s="42">
        <v>1</v>
      </c>
      <c r="U562" s="42">
        <f t="shared" si="66"/>
        <v>0</v>
      </c>
      <c r="V562" s="56"/>
      <c r="W562" s="55">
        <f t="shared" si="67"/>
        <v>0</v>
      </c>
    </row>
    <row r="563" spans="1:23" s="34" customFormat="1" ht="18" hidden="1" customHeight="1" x14ac:dyDescent="0.2">
      <c r="A563" s="12">
        <v>562</v>
      </c>
      <c r="B563" s="8"/>
      <c r="C563" s="20"/>
      <c r="D563" s="21"/>
      <c r="E563" s="207"/>
      <c r="F563" s="4"/>
      <c r="G563" s="4"/>
      <c r="H563" s="14"/>
      <c r="I563" s="14"/>
      <c r="J563" s="14"/>
      <c r="K563" s="14"/>
      <c r="L563" s="14"/>
      <c r="M563" s="14"/>
      <c r="N563" s="14"/>
      <c r="O563" s="25"/>
      <c r="P563" s="40"/>
      <c r="Q563" s="40">
        <v>1</v>
      </c>
      <c r="R563" s="40">
        <f t="shared" si="65"/>
        <v>0</v>
      </c>
      <c r="S563" s="43"/>
      <c r="T563" s="42">
        <v>1</v>
      </c>
      <c r="U563" s="42">
        <f t="shared" si="66"/>
        <v>0</v>
      </c>
      <c r="V563" s="56"/>
      <c r="W563" s="55">
        <f t="shared" si="67"/>
        <v>0</v>
      </c>
    </row>
    <row r="564" spans="1:23" s="34" customFormat="1" ht="18" hidden="1" customHeight="1" x14ac:dyDescent="0.2">
      <c r="A564" s="12">
        <v>563</v>
      </c>
      <c r="B564" s="8"/>
      <c r="C564" s="20"/>
      <c r="D564" s="21"/>
      <c r="E564" s="207"/>
      <c r="F564" s="4"/>
      <c r="G564" s="4"/>
      <c r="H564" s="14"/>
      <c r="I564" s="14"/>
      <c r="J564" s="14"/>
      <c r="K564" s="14"/>
      <c r="L564" s="14"/>
      <c r="M564" s="14"/>
      <c r="N564" s="14"/>
      <c r="O564" s="25"/>
      <c r="P564" s="40"/>
      <c r="Q564" s="40">
        <v>1</v>
      </c>
      <c r="R564" s="40">
        <f t="shared" si="65"/>
        <v>0</v>
      </c>
      <c r="S564" s="43"/>
      <c r="T564" s="42">
        <v>1</v>
      </c>
      <c r="U564" s="42">
        <f t="shared" si="66"/>
        <v>0</v>
      </c>
      <c r="V564" s="56"/>
      <c r="W564" s="55">
        <f t="shared" si="67"/>
        <v>0</v>
      </c>
    </row>
    <row r="565" spans="1:23" s="34" customFormat="1" ht="18" hidden="1" customHeight="1" x14ac:dyDescent="0.2">
      <c r="A565" s="12">
        <v>564</v>
      </c>
      <c r="B565" s="8"/>
      <c r="C565" s="20"/>
      <c r="D565" s="21"/>
      <c r="E565" s="207"/>
      <c r="F565" s="4"/>
      <c r="G565" s="4"/>
      <c r="H565" s="14"/>
      <c r="I565" s="14"/>
      <c r="J565" s="14"/>
      <c r="K565" s="14"/>
      <c r="L565" s="14"/>
      <c r="M565" s="14"/>
      <c r="N565" s="14"/>
      <c r="O565" s="25"/>
      <c r="P565" s="40"/>
      <c r="Q565" s="40">
        <v>1</v>
      </c>
      <c r="R565" s="40">
        <f t="shared" si="65"/>
        <v>0</v>
      </c>
      <c r="S565" s="43"/>
      <c r="T565" s="42">
        <v>1</v>
      </c>
      <c r="U565" s="42">
        <f t="shared" si="66"/>
        <v>0</v>
      </c>
      <c r="V565" s="56"/>
      <c r="W565" s="55">
        <f t="shared" si="67"/>
        <v>0</v>
      </c>
    </row>
    <row r="566" spans="1:23" s="34" customFormat="1" ht="18" hidden="1" customHeight="1" x14ac:dyDescent="0.2">
      <c r="A566" s="12">
        <v>565</v>
      </c>
      <c r="B566" s="8"/>
      <c r="C566" s="20"/>
      <c r="D566" s="21"/>
      <c r="E566" s="207"/>
      <c r="F566" s="4"/>
      <c r="G566" s="4"/>
      <c r="H566" s="14"/>
      <c r="I566" s="14"/>
      <c r="J566" s="14"/>
      <c r="K566" s="14"/>
      <c r="L566" s="14"/>
      <c r="M566" s="14"/>
      <c r="N566" s="14"/>
      <c r="O566" s="25"/>
      <c r="P566" s="40"/>
      <c r="Q566" s="40">
        <v>1</v>
      </c>
      <c r="R566" s="40">
        <f t="shared" si="65"/>
        <v>0</v>
      </c>
      <c r="S566" s="43"/>
      <c r="T566" s="42">
        <v>1</v>
      </c>
      <c r="U566" s="42">
        <f t="shared" si="66"/>
        <v>0</v>
      </c>
      <c r="V566" s="56"/>
      <c r="W566" s="55">
        <f t="shared" si="67"/>
        <v>0</v>
      </c>
    </row>
    <row r="567" spans="1:23" s="34" customFormat="1" ht="18" hidden="1" customHeight="1" x14ac:dyDescent="0.2">
      <c r="A567" s="12">
        <v>566</v>
      </c>
      <c r="B567" s="8"/>
      <c r="C567" s="20"/>
      <c r="D567" s="21"/>
      <c r="E567" s="207"/>
      <c r="F567" s="4"/>
      <c r="G567" s="4"/>
      <c r="H567" s="14"/>
      <c r="I567" s="14"/>
      <c r="J567" s="14"/>
      <c r="K567" s="14"/>
      <c r="L567" s="14"/>
      <c r="M567" s="14"/>
      <c r="N567" s="14"/>
      <c r="O567" s="25"/>
      <c r="P567" s="40"/>
      <c r="Q567" s="40">
        <v>1</v>
      </c>
      <c r="R567" s="40">
        <f t="shared" si="65"/>
        <v>0</v>
      </c>
      <c r="S567" s="43"/>
      <c r="T567" s="42">
        <v>1</v>
      </c>
      <c r="U567" s="42">
        <f t="shared" si="66"/>
        <v>0</v>
      </c>
      <c r="V567" s="56"/>
      <c r="W567" s="55">
        <f t="shared" si="67"/>
        <v>0</v>
      </c>
    </row>
    <row r="568" spans="1:23" s="34" customFormat="1" ht="18" hidden="1" customHeight="1" x14ac:dyDescent="0.2">
      <c r="A568" s="12">
        <v>567</v>
      </c>
      <c r="B568" s="8"/>
      <c r="C568" s="20"/>
      <c r="D568" s="21"/>
      <c r="E568" s="207"/>
      <c r="F568" s="4"/>
      <c r="G568" s="4"/>
      <c r="H568" s="14"/>
      <c r="I568" s="14"/>
      <c r="J568" s="14"/>
      <c r="K568" s="14"/>
      <c r="L568" s="14"/>
      <c r="M568" s="14"/>
      <c r="N568" s="14"/>
      <c r="O568" s="25"/>
      <c r="P568" s="40"/>
      <c r="Q568" s="40">
        <v>1</v>
      </c>
      <c r="R568" s="40">
        <f t="shared" si="65"/>
        <v>0</v>
      </c>
      <c r="S568" s="43"/>
      <c r="T568" s="42">
        <v>1</v>
      </c>
      <c r="U568" s="42">
        <f t="shared" si="66"/>
        <v>0</v>
      </c>
      <c r="V568" s="56"/>
      <c r="W568" s="55">
        <f t="shared" si="67"/>
        <v>0</v>
      </c>
    </row>
    <row r="569" spans="1:23" s="34" customFormat="1" ht="18" hidden="1" customHeight="1" x14ac:dyDescent="0.2">
      <c r="A569" s="12">
        <v>568</v>
      </c>
      <c r="B569" s="8"/>
      <c r="C569" s="20"/>
      <c r="D569" s="21"/>
      <c r="E569" s="207"/>
      <c r="F569" s="4"/>
      <c r="G569" s="4"/>
      <c r="H569" s="14"/>
      <c r="I569" s="14"/>
      <c r="J569" s="14"/>
      <c r="K569" s="14"/>
      <c r="L569" s="14"/>
      <c r="M569" s="14"/>
      <c r="N569" s="14"/>
      <c r="O569" s="25"/>
      <c r="P569" s="40"/>
      <c r="Q569" s="40">
        <v>1</v>
      </c>
      <c r="R569" s="40">
        <f t="shared" si="65"/>
        <v>0</v>
      </c>
      <c r="S569" s="43"/>
      <c r="T569" s="42">
        <v>1</v>
      </c>
      <c r="U569" s="42">
        <f t="shared" si="66"/>
        <v>0</v>
      </c>
      <c r="V569" s="56"/>
      <c r="W569" s="55">
        <f t="shared" si="67"/>
        <v>0</v>
      </c>
    </row>
    <row r="570" spans="1:23" s="34" customFormat="1" ht="18" hidden="1" customHeight="1" x14ac:dyDescent="0.2">
      <c r="A570" s="12">
        <v>569</v>
      </c>
      <c r="B570" s="8"/>
      <c r="C570" s="20"/>
      <c r="D570" s="21"/>
      <c r="E570" s="207"/>
      <c r="F570" s="4"/>
      <c r="G570" s="4"/>
      <c r="H570" s="14"/>
      <c r="I570" s="14"/>
      <c r="J570" s="14"/>
      <c r="K570" s="14"/>
      <c r="L570" s="14"/>
      <c r="M570" s="14"/>
      <c r="N570" s="14"/>
      <c r="O570" s="25"/>
      <c r="P570" s="40"/>
      <c r="Q570" s="40">
        <v>1</v>
      </c>
      <c r="R570" s="40">
        <f t="shared" si="65"/>
        <v>0</v>
      </c>
      <c r="S570" s="43"/>
      <c r="T570" s="42">
        <v>1</v>
      </c>
      <c r="U570" s="42">
        <f t="shared" si="66"/>
        <v>0</v>
      </c>
      <c r="V570" s="56"/>
      <c r="W570" s="55">
        <f t="shared" si="67"/>
        <v>0</v>
      </c>
    </row>
    <row r="571" spans="1:23" s="34" customFormat="1" ht="18" hidden="1" customHeight="1" x14ac:dyDescent="0.2">
      <c r="A571" s="12">
        <v>570</v>
      </c>
      <c r="B571" s="8"/>
      <c r="C571" s="20"/>
      <c r="D571" s="21"/>
      <c r="E571" s="207"/>
      <c r="F571" s="4"/>
      <c r="G571" s="4"/>
      <c r="H571" s="14"/>
      <c r="I571" s="14"/>
      <c r="J571" s="14"/>
      <c r="K571" s="14"/>
      <c r="L571" s="14"/>
      <c r="M571" s="14"/>
      <c r="N571" s="14"/>
      <c r="O571" s="25"/>
      <c r="P571" s="40"/>
      <c r="Q571" s="40">
        <v>1</v>
      </c>
      <c r="R571" s="40">
        <f t="shared" si="65"/>
        <v>0</v>
      </c>
      <c r="S571" s="43"/>
      <c r="T571" s="42">
        <v>1</v>
      </c>
      <c r="U571" s="42">
        <f t="shared" si="66"/>
        <v>0</v>
      </c>
      <c r="V571" s="56"/>
      <c r="W571" s="55">
        <f t="shared" si="67"/>
        <v>0</v>
      </c>
    </row>
    <row r="572" spans="1:23" s="34" customFormat="1" ht="18" hidden="1" customHeight="1" x14ac:dyDescent="0.2">
      <c r="A572" s="12">
        <v>571</v>
      </c>
      <c r="B572" s="8"/>
      <c r="C572" s="20"/>
      <c r="D572" s="21"/>
      <c r="E572" s="207"/>
      <c r="F572" s="4"/>
      <c r="G572" s="4"/>
      <c r="H572" s="14"/>
      <c r="I572" s="14"/>
      <c r="J572" s="14"/>
      <c r="K572" s="14"/>
      <c r="L572" s="14"/>
      <c r="M572" s="14"/>
      <c r="N572" s="14"/>
      <c r="O572" s="25"/>
      <c r="P572" s="40"/>
      <c r="Q572" s="40">
        <v>1</v>
      </c>
      <c r="R572" s="40">
        <f t="shared" si="65"/>
        <v>0</v>
      </c>
      <c r="S572" s="43"/>
      <c r="T572" s="42">
        <v>1</v>
      </c>
      <c r="U572" s="42">
        <f t="shared" si="66"/>
        <v>0</v>
      </c>
      <c r="V572" s="56"/>
      <c r="W572" s="55">
        <f t="shared" si="67"/>
        <v>0</v>
      </c>
    </row>
    <row r="573" spans="1:23" s="34" customFormat="1" ht="18" hidden="1" customHeight="1" x14ac:dyDescent="0.2">
      <c r="A573" s="12">
        <v>572</v>
      </c>
      <c r="B573" s="8"/>
      <c r="C573" s="20"/>
      <c r="D573" s="21"/>
      <c r="E573" s="207"/>
      <c r="F573" s="4"/>
      <c r="G573" s="4"/>
      <c r="H573" s="14"/>
      <c r="I573" s="14"/>
      <c r="J573" s="14"/>
      <c r="K573" s="14"/>
      <c r="L573" s="14"/>
      <c r="M573" s="14"/>
      <c r="N573" s="14"/>
      <c r="O573" s="25"/>
      <c r="P573" s="40"/>
      <c r="Q573" s="40">
        <v>1</v>
      </c>
      <c r="R573" s="40">
        <f t="shared" si="65"/>
        <v>0</v>
      </c>
      <c r="S573" s="43"/>
      <c r="T573" s="42">
        <v>1</v>
      </c>
      <c r="U573" s="42">
        <f t="shared" si="66"/>
        <v>0</v>
      </c>
      <c r="V573" s="56"/>
      <c r="W573" s="55">
        <f t="shared" si="67"/>
        <v>0</v>
      </c>
    </row>
    <row r="574" spans="1:23" s="34" customFormat="1" ht="18" hidden="1" customHeight="1" x14ac:dyDescent="0.2">
      <c r="A574" s="12">
        <v>573</v>
      </c>
      <c r="B574" s="8"/>
      <c r="C574" s="20"/>
      <c r="D574" s="21"/>
      <c r="E574" s="207"/>
      <c r="F574" s="4"/>
      <c r="G574" s="4"/>
      <c r="H574" s="14"/>
      <c r="I574" s="14"/>
      <c r="J574" s="14"/>
      <c r="K574" s="14"/>
      <c r="L574" s="14"/>
      <c r="M574" s="14"/>
      <c r="N574" s="14"/>
      <c r="O574" s="25"/>
      <c r="P574" s="40"/>
      <c r="Q574" s="40">
        <v>1</v>
      </c>
      <c r="R574" s="40">
        <f t="shared" si="65"/>
        <v>0</v>
      </c>
      <c r="S574" s="43"/>
      <c r="T574" s="42">
        <v>1</v>
      </c>
      <c r="U574" s="42">
        <f t="shared" si="66"/>
        <v>0</v>
      </c>
      <c r="V574" s="56"/>
      <c r="W574" s="55">
        <f t="shared" si="67"/>
        <v>0</v>
      </c>
    </row>
    <row r="575" spans="1:23" s="34" customFormat="1" ht="18" hidden="1" customHeight="1" x14ac:dyDescent="0.2">
      <c r="A575" s="12">
        <v>574</v>
      </c>
      <c r="B575" s="8"/>
      <c r="C575" s="20"/>
      <c r="D575" s="21"/>
      <c r="E575" s="207"/>
      <c r="F575" s="4"/>
      <c r="G575" s="4"/>
      <c r="H575" s="14"/>
      <c r="I575" s="14"/>
      <c r="J575" s="14"/>
      <c r="K575" s="14"/>
      <c r="L575" s="14"/>
      <c r="M575" s="14"/>
      <c r="N575" s="14"/>
      <c r="O575" s="25"/>
      <c r="P575" s="40"/>
      <c r="Q575" s="40">
        <v>1</v>
      </c>
      <c r="R575" s="40">
        <f t="shared" si="65"/>
        <v>0</v>
      </c>
      <c r="S575" s="43"/>
      <c r="T575" s="42">
        <v>1</v>
      </c>
      <c r="U575" s="42">
        <f t="shared" si="66"/>
        <v>0</v>
      </c>
      <c r="V575" s="56"/>
      <c r="W575" s="55">
        <f t="shared" si="67"/>
        <v>0</v>
      </c>
    </row>
    <row r="576" spans="1:23" s="34" customFormat="1" ht="18" hidden="1" customHeight="1" x14ac:dyDescent="0.2">
      <c r="A576" s="12">
        <v>575</v>
      </c>
      <c r="B576" s="8"/>
      <c r="C576" s="20"/>
      <c r="D576" s="21"/>
      <c r="E576" s="207"/>
      <c r="F576" s="4"/>
      <c r="G576" s="4"/>
      <c r="H576" s="14"/>
      <c r="I576" s="14"/>
      <c r="J576" s="14"/>
      <c r="K576" s="14"/>
      <c r="L576" s="14"/>
      <c r="M576" s="14"/>
      <c r="N576" s="14"/>
      <c r="O576" s="25"/>
      <c r="P576" s="40"/>
      <c r="Q576" s="40">
        <v>1</v>
      </c>
      <c r="R576" s="40">
        <f t="shared" si="65"/>
        <v>0</v>
      </c>
      <c r="S576" s="43"/>
      <c r="T576" s="42">
        <v>1</v>
      </c>
      <c r="U576" s="42">
        <f t="shared" si="66"/>
        <v>0</v>
      </c>
      <c r="V576" s="56"/>
      <c r="W576" s="55">
        <f t="shared" si="67"/>
        <v>0</v>
      </c>
    </row>
    <row r="577" spans="1:23" s="34" customFormat="1" ht="18" hidden="1" customHeight="1" x14ac:dyDescent="0.2">
      <c r="A577" s="12">
        <v>576</v>
      </c>
      <c r="B577" s="8"/>
      <c r="C577" s="20"/>
      <c r="D577" s="21"/>
      <c r="E577" s="207"/>
      <c r="F577" s="4"/>
      <c r="G577" s="4"/>
      <c r="H577" s="14"/>
      <c r="I577" s="14"/>
      <c r="J577" s="14"/>
      <c r="K577" s="14"/>
      <c r="L577" s="14"/>
      <c r="M577" s="14"/>
      <c r="N577" s="14"/>
      <c r="O577" s="25"/>
      <c r="P577" s="40"/>
      <c r="Q577" s="40">
        <v>1</v>
      </c>
      <c r="R577" s="40">
        <f t="shared" si="65"/>
        <v>0</v>
      </c>
      <c r="S577" s="43"/>
      <c r="T577" s="42">
        <v>1</v>
      </c>
      <c r="U577" s="42">
        <f t="shared" si="66"/>
        <v>0</v>
      </c>
      <c r="V577" s="56"/>
      <c r="W577" s="55">
        <f t="shared" si="67"/>
        <v>0</v>
      </c>
    </row>
    <row r="578" spans="1:23" s="34" customFormat="1" ht="18" hidden="1" customHeight="1" x14ac:dyDescent="0.2">
      <c r="A578" s="12">
        <v>577</v>
      </c>
      <c r="B578" s="8"/>
      <c r="C578" s="20"/>
      <c r="D578" s="21"/>
      <c r="E578" s="207"/>
      <c r="F578" s="4"/>
      <c r="G578" s="4"/>
      <c r="H578" s="14"/>
      <c r="I578" s="14"/>
      <c r="J578" s="14"/>
      <c r="K578" s="14"/>
      <c r="L578" s="14"/>
      <c r="M578" s="14"/>
      <c r="N578" s="14"/>
      <c r="O578" s="25"/>
      <c r="P578" s="40"/>
      <c r="Q578" s="40">
        <v>1</v>
      </c>
      <c r="R578" s="40">
        <f t="shared" si="65"/>
        <v>0</v>
      </c>
      <c r="S578" s="43"/>
      <c r="T578" s="42">
        <v>1</v>
      </c>
      <c r="U578" s="42">
        <f t="shared" si="66"/>
        <v>0</v>
      </c>
      <c r="V578" s="56"/>
      <c r="W578" s="55">
        <f t="shared" si="67"/>
        <v>0</v>
      </c>
    </row>
    <row r="579" spans="1:23" s="34" customFormat="1" ht="18" hidden="1" customHeight="1" x14ac:dyDescent="0.2">
      <c r="A579" s="12">
        <v>578</v>
      </c>
      <c r="B579" s="8"/>
      <c r="C579" s="20"/>
      <c r="D579" s="21"/>
      <c r="E579" s="207"/>
      <c r="F579" s="4"/>
      <c r="G579" s="4"/>
      <c r="H579" s="14"/>
      <c r="I579" s="14"/>
      <c r="J579" s="14"/>
      <c r="K579" s="14"/>
      <c r="L579" s="14"/>
      <c r="M579" s="14"/>
      <c r="N579" s="14"/>
      <c r="O579" s="25"/>
      <c r="P579" s="40"/>
      <c r="Q579" s="40">
        <v>1</v>
      </c>
      <c r="R579" s="40">
        <f t="shared" si="65"/>
        <v>0</v>
      </c>
      <c r="S579" s="43"/>
      <c r="T579" s="42">
        <v>1</v>
      </c>
      <c r="U579" s="42">
        <f t="shared" si="66"/>
        <v>0</v>
      </c>
      <c r="V579" s="56"/>
      <c r="W579" s="55">
        <f t="shared" si="67"/>
        <v>0</v>
      </c>
    </row>
    <row r="580" spans="1:23" s="34" customFormat="1" ht="18" hidden="1" customHeight="1" x14ac:dyDescent="0.2">
      <c r="A580" s="12">
        <v>579</v>
      </c>
      <c r="B580" s="8"/>
      <c r="C580" s="20"/>
      <c r="D580" s="21"/>
      <c r="E580" s="207"/>
      <c r="F580" s="4"/>
      <c r="G580" s="4"/>
      <c r="H580" s="14"/>
      <c r="I580" s="14"/>
      <c r="J580" s="14"/>
      <c r="K580" s="14"/>
      <c r="L580" s="14"/>
      <c r="M580" s="14"/>
      <c r="N580" s="14"/>
      <c r="O580" s="25"/>
      <c r="P580" s="40"/>
      <c r="Q580" s="40">
        <v>1</v>
      </c>
      <c r="R580" s="40">
        <f t="shared" si="65"/>
        <v>0</v>
      </c>
      <c r="S580" s="43"/>
      <c r="T580" s="42">
        <v>1</v>
      </c>
      <c r="U580" s="42">
        <f t="shared" si="66"/>
        <v>0</v>
      </c>
      <c r="V580" s="56"/>
      <c r="W580" s="55">
        <f t="shared" si="67"/>
        <v>0</v>
      </c>
    </row>
    <row r="581" spans="1:23" s="34" customFormat="1" ht="18" hidden="1" customHeight="1" x14ac:dyDescent="0.2">
      <c r="A581" s="12">
        <v>580</v>
      </c>
      <c r="B581" s="8"/>
      <c r="C581" s="20"/>
      <c r="D581" s="21"/>
      <c r="E581" s="207"/>
      <c r="F581" s="4"/>
      <c r="G581" s="4"/>
      <c r="H581" s="14"/>
      <c r="I581" s="14"/>
      <c r="J581" s="14"/>
      <c r="K581" s="14"/>
      <c r="L581" s="14"/>
      <c r="M581" s="14"/>
      <c r="N581" s="14"/>
      <c r="O581" s="25"/>
      <c r="P581" s="40"/>
      <c r="Q581" s="40">
        <v>1</v>
      </c>
      <c r="R581" s="40">
        <f t="shared" si="65"/>
        <v>0</v>
      </c>
      <c r="S581" s="43"/>
      <c r="T581" s="42">
        <v>1</v>
      </c>
      <c r="U581" s="42">
        <f t="shared" si="66"/>
        <v>0</v>
      </c>
      <c r="V581" s="56"/>
      <c r="W581" s="55">
        <f t="shared" si="67"/>
        <v>0</v>
      </c>
    </row>
    <row r="582" spans="1:23" s="34" customFormat="1" ht="18" hidden="1" customHeight="1" x14ac:dyDescent="0.2">
      <c r="A582" s="12">
        <v>581</v>
      </c>
      <c r="B582" s="8"/>
      <c r="C582" s="20"/>
      <c r="D582" s="21"/>
      <c r="E582" s="207"/>
      <c r="F582" s="4"/>
      <c r="G582" s="4"/>
      <c r="H582" s="14"/>
      <c r="I582" s="14"/>
      <c r="J582" s="14"/>
      <c r="K582" s="14"/>
      <c r="L582" s="14"/>
      <c r="M582" s="14"/>
      <c r="N582" s="14"/>
      <c r="O582" s="25"/>
      <c r="P582" s="40"/>
      <c r="Q582" s="40">
        <v>1</v>
      </c>
      <c r="R582" s="40">
        <f t="shared" si="65"/>
        <v>0</v>
      </c>
      <c r="S582" s="43"/>
      <c r="T582" s="42">
        <v>1</v>
      </c>
      <c r="U582" s="42">
        <f t="shared" si="66"/>
        <v>0</v>
      </c>
      <c r="V582" s="56"/>
      <c r="W582" s="55">
        <f t="shared" si="67"/>
        <v>0</v>
      </c>
    </row>
    <row r="583" spans="1:23" s="34" customFormat="1" ht="18" hidden="1" customHeight="1" x14ac:dyDescent="0.2">
      <c r="A583" s="12">
        <v>582</v>
      </c>
      <c r="B583" s="8"/>
      <c r="C583" s="20"/>
      <c r="D583" s="21"/>
      <c r="E583" s="207"/>
      <c r="F583" s="4"/>
      <c r="G583" s="4"/>
      <c r="H583" s="14"/>
      <c r="I583" s="14"/>
      <c r="J583" s="14"/>
      <c r="K583" s="14"/>
      <c r="L583" s="14"/>
      <c r="M583" s="14"/>
      <c r="N583" s="14"/>
      <c r="O583" s="25"/>
      <c r="P583" s="40"/>
      <c r="Q583" s="40">
        <v>1</v>
      </c>
      <c r="R583" s="40">
        <f t="shared" si="65"/>
        <v>0</v>
      </c>
      <c r="S583" s="43"/>
      <c r="T583" s="42">
        <v>1</v>
      </c>
      <c r="U583" s="42">
        <f t="shared" si="66"/>
        <v>0</v>
      </c>
      <c r="V583" s="56"/>
      <c r="W583" s="55">
        <f t="shared" si="67"/>
        <v>0</v>
      </c>
    </row>
    <row r="584" spans="1:23" s="34" customFormat="1" ht="18" hidden="1" customHeight="1" x14ac:dyDescent="0.2">
      <c r="A584" s="12">
        <v>583</v>
      </c>
      <c r="B584" s="8"/>
      <c r="C584" s="20"/>
      <c r="D584" s="21"/>
      <c r="E584" s="207"/>
      <c r="F584" s="4"/>
      <c r="G584" s="4"/>
      <c r="H584" s="14"/>
      <c r="I584" s="14"/>
      <c r="J584" s="14"/>
      <c r="K584" s="14"/>
      <c r="L584" s="14"/>
      <c r="M584" s="14"/>
      <c r="N584" s="14"/>
      <c r="O584" s="25"/>
      <c r="P584" s="40"/>
      <c r="Q584" s="40">
        <v>1</v>
      </c>
      <c r="R584" s="40">
        <f t="shared" si="65"/>
        <v>0</v>
      </c>
      <c r="S584" s="43"/>
      <c r="T584" s="42">
        <v>1</v>
      </c>
      <c r="U584" s="42">
        <f t="shared" si="66"/>
        <v>0</v>
      </c>
      <c r="V584" s="56"/>
      <c r="W584" s="55">
        <f t="shared" si="67"/>
        <v>0</v>
      </c>
    </row>
    <row r="585" spans="1:23" s="34" customFormat="1" ht="18" hidden="1" customHeight="1" x14ac:dyDescent="0.2">
      <c r="A585" s="12">
        <v>584</v>
      </c>
      <c r="B585" s="8"/>
      <c r="C585" s="20"/>
      <c r="D585" s="21"/>
      <c r="E585" s="207"/>
      <c r="F585" s="4"/>
      <c r="G585" s="4"/>
      <c r="H585" s="14"/>
      <c r="I585" s="14"/>
      <c r="J585" s="14"/>
      <c r="K585" s="14"/>
      <c r="L585" s="14"/>
      <c r="M585" s="14"/>
      <c r="N585" s="14"/>
      <c r="O585" s="25"/>
      <c r="P585" s="40"/>
      <c r="Q585" s="40">
        <v>1</v>
      </c>
      <c r="R585" s="40">
        <f t="shared" si="65"/>
        <v>0</v>
      </c>
      <c r="S585" s="43"/>
      <c r="T585" s="42">
        <v>1</v>
      </c>
      <c r="U585" s="42">
        <f t="shared" si="66"/>
        <v>0</v>
      </c>
      <c r="V585" s="56"/>
      <c r="W585" s="55">
        <f t="shared" si="67"/>
        <v>0</v>
      </c>
    </row>
    <row r="586" spans="1:23" s="34" customFormat="1" ht="18" hidden="1" customHeight="1" x14ac:dyDescent="0.2">
      <c r="A586" s="12">
        <v>585</v>
      </c>
      <c r="B586" s="8"/>
      <c r="C586" s="20"/>
      <c r="D586" s="21"/>
      <c r="E586" s="207"/>
      <c r="F586" s="4"/>
      <c r="G586" s="4"/>
      <c r="H586" s="14"/>
      <c r="I586" s="14"/>
      <c r="J586" s="14"/>
      <c r="K586" s="14"/>
      <c r="L586" s="14"/>
      <c r="M586" s="14"/>
      <c r="N586" s="14"/>
      <c r="O586" s="25"/>
      <c r="P586" s="40"/>
      <c r="Q586" s="40">
        <v>1</v>
      </c>
      <c r="R586" s="40">
        <f t="shared" si="65"/>
        <v>0</v>
      </c>
      <c r="S586" s="43"/>
      <c r="T586" s="42">
        <v>1</v>
      </c>
      <c r="U586" s="42">
        <f t="shared" si="66"/>
        <v>0</v>
      </c>
      <c r="V586" s="56"/>
      <c r="W586" s="55">
        <f t="shared" si="67"/>
        <v>0</v>
      </c>
    </row>
    <row r="587" spans="1:23" s="34" customFormat="1" ht="18" hidden="1" customHeight="1" x14ac:dyDescent="0.2">
      <c r="A587" s="12">
        <v>586</v>
      </c>
      <c r="B587" s="8"/>
      <c r="C587" s="20"/>
      <c r="D587" s="21"/>
      <c r="E587" s="207"/>
      <c r="F587" s="4"/>
      <c r="G587" s="4"/>
      <c r="H587" s="14"/>
      <c r="I587" s="14"/>
      <c r="J587" s="14"/>
      <c r="K587" s="14"/>
      <c r="L587" s="14"/>
      <c r="M587" s="14"/>
      <c r="N587" s="14"/>
      <c r="O587" s="25"/>
      <c r="P587" s="40"/>
      <c r="Q587" s="40">
        <v>1</v>
      </c>
      <c r="R587" s="40">
        <f t="shared" si="65"/>
        <v>0</v>
      </c>
      <c r="S587" s="43"/>
      <c r="T587" s="42">
        <v>1</v>
      </c>
      <c r="U587" s="42">
        <f t="shared" si="66"/>
        <v>0</v>
      </c>
      <c r="V587" s="56"/>
      <c r="W587" s="55">
        <f t="shared" si="67"/>
        <v>0</v>
      </c>
    </row>
    <row r="588" spans="1:23" s="34" customFormat="1" ht="18" hidden="1" customHeight="1" x14ac:dyDescent="0.2">
      <c r="A588" s="12">
        <v>587</v>
      </c>
      <c r="B588" s="8"/>
      <c r="C588" s="20"/>
      <c r="D588" s="21"/>
      <c r="E588" s="207"/>
      <c r="F588" s="4"/>
      <c r="G588" s="4"/>
      <c r="H588" s="14"/>
      <c r="I588" s="14"/>
      <c r="J588" s="14"/>
      <c r="K588" s="14"/>
      <c r="L588" s="14"/>
      <c r="M588" s="14"/>
      <c r="N588" s="14"/>
      <c r="O588" s="25"/>
      <c r="P588" s="40"/>
      <c r="Q588" s="40">
        <v>1</v>
      </c>
      <c r="R588" s="40">
        <f t="shared" si="65"/>
        <v>0</v>
      </c>
      <c r="S588" s="43"/>
      <c r="T588" s="42">
        <v>1</v>
      </c>
      <c r="U588" s="42">
        <f t="shared" si="66"/>
        <v>0</v>
      </c>
      <c r="V588" s="56"/>
      <c r="W588" s="55">
        <f t="shared" si="67"/>
        <v>0</v>
      </c>
    </row>
    <row r="589" spans="1:23" s="34" customFormat="1" ht="18" hidden="1" customHeight="1" x14ac:dyDescent="0.2">
      <c r="A589" s="12">
        <v>588</v>
      </c>
      <c r="B589" s="8"/>
      <c r="C589" s="20"/>
      <c r="D589" s="21"/>
      <c r="E589" s="207"/>
      <c r="F589" s="4"/>
      <c r="G589" s="4"/>
      <c r="H589" s="14"/>
      <c r="I589" s="14"/>
      <c r="J589" s="14"/>
      <c r="K589" s="14"/>
      <c r="L589" s="14"/>
      <c r="M589" s="14"/>
      <c r="N589" s="14"/>
      <c r="O589" s="25"/>
      <c r="P589" s="40"/>
      <c r="Q589" s="40">
        <v>1</v>
      </c>
      <c r="R589" s="40">
        <f t="shared" si="65"/>
        <v>0</v>
      </c>
      <c r="S589" s="43"/>
      <c r="T589" s="42">
        <v>1</v>
      </c>
      <c r="U589" s="42">
        <f t="shared" si="66"/>
        <v>0</v>
      </c>
      <c r="V589" s="56"/>
      <c r="W589" s="55">
        <f t="shared" si="67"/>
        <v>0</v>
      </c>
    </row>
    <row r="590" spans="1:23" s="34" customFormat="1" ht="18" hidden="1" customHeight="1" x14ac:dyDescent="0.2">
      <c r="A590" s="12">
        <v>589</v>
      </c>
      <c r="B590" s="8"/>
      <c r="C590" s="20"/>
      <c r="D590" s="21"/>
      <c r="E590" s="207"/>
      <c r="F590" s="4"/>
      <c r="G590" s="4"/>
      <c r="H590" s="14"/>
      <c r="I590" s="14"/>
      <c r="J590" s="14"/>
      <c r="K590" s="14"/>
      <c r="L590" s="14"/>
      <c r="M590" s="14"/>
      <c r="N590" s="14"/>
      <c r="O590" s="25"/>
      <c r="P590" s="40"/>
      <c r="Q590" s="40">
        <v>1</v>
      </c>
      <c r="R590" s="40">
        <f t="shared" si="65"/>
        <v>0</v>
      </c>
      <c r="S590" s="43"/>
      <c r="T590" s="42">
        <v>1</v>
      </c>
      <c r="U590" s="42">
        <f t="shared" si="66"/>
        <v>0</v>
      </c>
      <c r="V590" s="56"/>
      <c r="W590" s="55">
        <f t="shared" si="67"/>
        <v>0</v>
      </c>
    </row>
    <row r="591" spans="1:23" s="34" customFormat="1" ht="18" hidden="1" customHeight="1" x14ac:dyDescent="0.2">
      <c r="A591" s="12">
        <v>590</v>
      </c>
      <c r="B591" s="8"/>
      <c r="C591" s="20"/>
      <c r="D591" s="21"/>
      <c r="E591" s="207"/>
      <c r="F591" s="4"/>
      <c r="G591" s="4"/>
      <c r="H591" s="14"/>
      <c r="I591" s="14"/>
      <c r="J591" s="14"/>
      <c r="K591" s="14"/>
      <c r="L591" s="14"/>
      <c r="M591" s="14"/>
      <c r="N591" s="14"/>
      <c r="O591" s="25"/>
      <c r="P591" s="40"/>
      <c r="Q591" s="40">
        <v>1</v>
      </c>
      <c r="R591" s="40">
        <f t="shared" ref="R591:R654" si="68">IF(N591="S/F",(P591*F591),IF(N591="S",(SUM(F591*P591*Q591)),0))</f>
        <v>0</v>
      </c>
      <c r="S591" s="43"/>
      <c r="T591" s="42">
        <v>1</v>
      </c>
      <c r="U591" s="42">
        <f t="shared" ref="U591:U654" si="69">IF(N591="S/F",(S591*F591),IF(N591="F",(SUM(S591*F591*T591)),0))</f>
        <v>0</v>
      </c>
      <c r="V591" s="56"/>
      <c r="W591" s="55">
        <f t="shared" ref="W591:W654" si="70">G591*V591</f>
        <v>0</v>
      </c>
    </row>
    <row r="592" spans="1:23" s="34" customFormat="1" ht="18" hidden="1" customHeight="1" x14ac:dyDescent="0.2">
      <c r="A592" s="12">
        <v>591</v>
      </c>
      <c r="B592" s="8"/>
      <c r="C592" s="20"/>
      <c r="D592" s="21"/>
      <c r="E592" s="207"/>
      <c r="F592" s="4"/>
      <c r="G592" s="4"/>
      <c r="H592" s="14"/>
      <c r="I592" s="14"/>
      <c r="J592" s="14"/>
      <c r="K592" s="14"/>
      <c r="L592" s="14"/>
      <c r="M592" s="14"/>
      <c r="N592" s="14"/>
      <c r="O592" s="25"/>
      <c r="P592" s="40"/>
      <c r="Q592" s="40">
        <v>1</v>
      </c>
      <c r="R592" s="40">
        <f t="shared" si="68"/>
        <v>0</v>
      </c>
      <c r="S592" s="43"/>
      <c r="T592" s="42">
        <v>1</v>
      </c>
      <c r="U592" s="42">
        <f t="shared" si="69"/>
        <v>0</v>
      </c>
      <c r="V592" s="56"/>
      <c r="W592" s="55">
        <f t="shared" si="70"/>
        <v>0</v>
      </c>
    </row>
    <row r="593" spans="1:23" s="34" customFormat="1" ht="18" hidden="1" customHeight="1" x14ac:dyDescent="0.2">
      <c r="A593" s="12">
        <v>592</v>
      </c>
      <c r="B593" s="8"/>
      <c r="C593" s="20"/>
      <c r="D593" s="21"/>
      <c r="E593" s="207"/>
      <c r="F593" s="4"/>
      <c r="G593" s="4"/>
      <c r="H593" s="14"/>
      <c r="I593" s="14"/>
      <c r="J593" s="14"/>
      <c r="K593" s="14"/>
      <c r="L593" s="14"/>
      <c r="M593" s="14"/>
      <c r="N593" s="14"/>
      <c r="O593" s="25"/>
      <c r="P593" s="40"/>
      <c r="Q593" s="40">
        <v>1</v>
      </c>
      <c r="R593" s="40">
        <f t="shared" si="68"/>
        <v>0</v>
      </c>
      <c r="S593" s="43"/>
      <c r="T593" s="42">
        <v>1</v>
      </c>
      <c r="U593" s="42">
        <f t="shared" si="69"/>
        <v>0</v>
      </c>
      <c r="V593" s="56"/>
      <c r="W593" s="55">
        <f t="shared" si="70"/>
        <v>0</v>
      </c>
    </row>
    <row r="594" spans="1:23" s="34" customFormat="1" ht="18" hidden="1" customHeight="1" x14ac:dyDescent="0.2">
      <c r="A594" s="12">
        <v>593</v>
      </c>
      <c r="B594" s="8"/>
      <c r="C594" s="20"/>
      <c r="D594" s="21"/>
      <c r="E594" s="207"/>
      <c r="F594" s="4"/>
      <c r="G594" s="4"/>
      <c r="H594" s="14"/>
      <c r="I594" s="14"/>
      <c r="J594" s="14"/>
      <c r="K594" s="14"/>
      <c r="L594" s="14"/>
      <c r="M594" s="14"/>
      <c r="N594" s="14"/>
      <c r="O594" s="25"/>
      <c r="P594" s="40"/>
      <c r="Q594" s="40">
        <v>1</v>
      </c>
      <c r="R594" s="40">
        <f t="shared" si="68"/>
        <v>0</v>
      </c>
      <c r="S594" s="43"/>
      <c r="T594" s="42">
        <v>1</v>
      </c>
      <c r="U594" s="42">
        <f t="shared" si="69"/>
        <v>0</v>
      </c>
      <c r="V594" s="56"/>
      <c r="W594" s="55">
        <f t="shared" si="70"/>
        <v>0</v>
      </c>
    </row>
    <row r="595" spans="1:23" s="34" customFormat="1" ht="18" hidden="1" customHeight="1" x14ac:dyDescent="0.2">
      <c r="A595" s="12">
        <v>594</v>
      </c>
      <c r="B595" s="8"/>
      <c r="C595" s="20"/>
      <c r="D595" s="21"/>
      <c r="E595" s="207"/>
      <c r="F595" s="4"/>
      <c r="G595" s="4"/>
      <c r="H595" s="14"/>
      <c r="I595" s="14"/>
      <c r="J595" s="14"/>
      <c r="K595" s="14"/>
      <c r="L595" s="14"/>
      <c r="M595" s="14"/>
      <c r="N595" s="14"/>
      <c r="O595" s="25"/>
      <c r="P595" s="40"/>
      <c r="Q595" s="40">
        <v>1</v>
      </c>
      <c r="R595" s="40">
        <f t="shared" si="68"/>
        <v>0</v>
      </c>
      <c r="S595" s="43"/>
      <c r="T595" s="42">
        <v>1</v>
      </c>
      <c r="U595" s="42">
        <f t="shared" si="69"/>
        <v>0</v>
      </c>
      <c r="V595" s="56"/>
      <c r="W595" s="55">
        <f t="shared" si="70"/>
        <v>0</v>
      </c>
    </row>
    <row r="596" spans="1:23" s="34" customFormat="1" ht="18" hidden="1" customHeight="1" x14ac:dyDescent="0.2">
      <c r="A596" s="12">
        <v>595</v>
      </c>
      <c r="B596" s="8"/>
      <c r="C596" s="20"/>
      <c r="D596" s="21"/>
      <c r="E596" s="207"/>
      <c r="F596" s="4"/>
      <c r="G596" s="4"/>
      <c r="H596" s="14"/>
      <c r="I596" s="14"/>
      <c r="J596" s="14"/>
      <c r="K596" s="14"/>
      <c r="L596" s="14"/>
      <c r="M596" s="14"/>
      <c r="N596" s="14"/>
      <c r="O596" s="25"/>
      <c r="P596" s="40"/>
      <c r="Q596" s="40">
        <v>1</v>
      </c>
      <c r="R596" s="40">
        <f t="shared" si="68"/>
        <v>0</v>
      </c>
      <c r="S596" s="43"/>
      <c r="T596" s="42">
        <v>1</v>
      </c>
      <c r="U596" s="42">
        <f t="shared" si="69"/>
        <v>0</v>
      </c>
      <c r="V596" s="56"/>
      <c r="W596" s="55">
        <f t="shared" si="70"/>
        <v>0</v>
      </c>
    </row>
    <row r="597" spans="1:23" s="34" customFormat="1" ht="18" hidden="1" customHeight="1" x14ac:dyDescent="0.2">
      <c r="A597" s="12">
        <v>596</v>
      </c>
      <c r="B597" s="8"/>
      <c r="C597" s="20"/>
      <c r="D597" s="21"/>
      <c r="E597" s="207"/>
      <c r="F597" s="4"/>
      <c r="G597" s="4"/>
      <c r="H597" s="14"/>
      <c r="I597" s="14"/>
      <c r="J597" s="14"/>
      <c r="K597" s="14"/>
      <c r="L597" s="14"/>
      <c r="M597" s="14"/>
      <c r="N597" s="14"/>
      <c r="O597" s="25"/>
      <c r="P597" s="40"/>
      <c r="Q597" s="40">
        <v>1</v>
      </c>
      <c r="R597" s="40">
        <f t="shared" si="68"/>
        <v>0</v>
      </c>
      <c r="S597" s="43"/>
      <c r="T597" s="42">
        <v>1</v>
      </c>
      <c r="U597" s="42">
        <f t="shared" si="69"/>
        <v>0</v>
      </c>
      <c r="V597" s="56"/>
      <c r="W597" s="55">
        <f t="shared" si="70"/>
        <v>0</v>
      </c>
    </row>
    <row r="598" spans="1:23" s="34" customFormat="1" ht="18" hidden="1" customHeight="1" x14ac:dyDescent="0.2">
      <c r="A598" s="12">
        <v>597</v>
      </c>
      <c r="B598" s="8"/>
      <c r="C598" s="20"/>
      <c r="D598" s="21"/>
      <c r="E598" s="207"/>
      <c r="F598" s="4"/>
      <c r="G598" s="4"/>
      <c r="H598" s="14"/>
      <c r="I598" s="14"/>
      <c r="J598" s="14"/>
      <c r="K598" s="14"/>
      <c r="L598" s="14"/>
      <c r="M598" s="14"/>
      <c r="N598" s="14"/>
      <c r="O598" s="25"/>
      <c r="P598" s="40"/>
      <c r="Q598" s="40">
        <v>1</v>
      </c>
      <c r="R598" s="40">
        <f t="shared" si="68"/>
        <v>0</v>
      </c>
      <c r="S598" s="43"/>
      <c r="T598" s="42">
        <v>1</v>
      </c>
      <c r="U598" s="42">
        <f t="shared" si="69"/>
        <v>0</v>
      </c>
      <c r="V598" s="56"/>
      <c r="W598" s="55">
        <f t="shared" si="70"/>
        <v>0</v>
      </c>
    </row>
    <row r="599" spans="1:23" s="34" customFormat="1" ht="18" hidden="1" customHeight="1" x14ac:dyDescent="0.2">
      <c r="A599" s="12">
        <v>598</v>
      </c>
      <c r="B599" s="8"/>
      <c r="C599" s="20"/>
      <c r="D599" s="21"/>
      <c r="E599" s="207"/>
      <c r="F599" s="4"/>
      <c r="G599" s="4"/>
      <c r="H599" s="14"/>
      <c r="I599" s="14"/>
      <c r="J599" s="14"/>
      <c r="K599" s="14"/>
      <c r="L599" s="14"/>
      <c r="M599" s="14"/>
      <c r="N599" s="14"/>
      <c r="O599" s="25"/>
      <c r="P599" s="40"/>
      <c r="Q599" s="40">
        <v>1</v>
      </c>
      <c r="R599" s="40">
        <f t="shared" si="68"/>
        <v>0</v>
      </c>
      <c r="S599" s="43"/>
      <c r="T599" s="42">
        <v>1</v>
      </c>
      <c r="U599" s="42">
        <f t="shared" si="69"/>
        <v>0</v>
      </c>
      <c r="V599" s="56"/>
      <c r="W599" s="55">
        <f t="shared" si="70"/>
        <v>0</v>
      </c>
    </row>
    <row r="600" spans="1:23" s="34" customFormat="1" ht="18" hidden="1" customHeight="1" x14ac:dyDescent="0.2">
      <c r="A600" s="12">
        <v>599</v>
      </c>
      <c r="B600" s="8"/>
      <c r="C600" s="20"/>
      <c r="D600" s="21"/>
      <c r="E600" s="207"/>
      <c r="F600" s="4"/>
      <c r="G600" s="4"/>
      <c r="H600" s="14"/>
      <c r="I600" s="14"/>
      <c r="J600" s="14"/>
      <c r="K600" s="14"/>
      <c r="L600" s="14"/>
      <c r="M600" s="14"/>
      <c r="N600" s="14"/>
      <c r="O600" s="25"/>
      <c r="P600" s="40"/>
      <c r="Q600" s="40">
        <v>1</v>
      </c>
      <c r="R600" s="40">
        <f t="shared" si="68"/>
        <v>0</v>
      </c>
      <c r="S600" s="43"/>
      <c r="T600" s="42">
        <v>1</v>
      </c>
      <c r="U600" s="42">
        <f t="shared" si="69"/>
        <v>0</v>
      </c>
      <c r="V600" s="56"/>
      <c r="W600" s="55">
        <f t="shared" si="70"/>
        <v>0</v>
      </c>
    </row>
    <row r="601" spans="1:23" s="34" customFormat="1" ht="18" hidden="1" customHeight="1" x14ac:dyDescent="0.2">
      <c r="A601" s="12">
        <v>600</v>
      </c>
      <c r="B601" s="8"/>
      <c r="C601" s="20"/>
      <c r="D601" s="21"/>
      <c r="E601" s="207"/>
      <c r="F601" s="4"/>
      <c r="G601" s="4"/>
      <c r="H601" s="14"/>
      <c r="I601" s="14"/>
      <c r="J601" s="14"/>
      <c r="K601" s="14"/>
      <c r="L601" s="14"/>
      <c r="M601" s="14"/>
      <c r="N601" s="14"/>
      <c r="O601" s="25"/>
      <c r="P601" s="40"/>
      <c r="Q601" s="40">
        <v>1</v>
      </c>
      <c r="R601" s="40">
        <f t="shared" si="68"/>
        <v>0</v>
      </c>
      <c r="S601" s="43"/>
      <c r="T601" s="42">
        <v>1</v>
      </c>
      <c r="U601" s="42">
        <f t="shared" si="69"/>
        <v>0</v>
      </c>
      <c r="V601" s="56"/>
      <c r="W601" s="55">
        <f t="shared" si="70"/>
        <v>0</v>
      </c>
    </row>
    <row r="602" spans="1:23" s="34" customFormat="1" ht="18" hidden="1" customHeight="1" x14ac:dyDescent="0.2">
      <c r="A602" s="12">
        <v>601</v>
      </c>
      <c r="B602" s="8"/>
      <c r="C602" s="20"/>
      <c r="D602" s="21"/>
      <c r="E602" s="207"/>
      <c r="F602" s="4"/>
      <c r="G602" s="4"/>
      <c r="H602" s="14"/>
      <c r="I602" s="14"/>
      <c r="J602" s="14"/>
      <c r="K602" s="14"/>
      <c r="L602" s="14"/>
      <c r="M602" s="14"/>
      <c r="N602" s="14"/>
      <c r="O602" s="25"/>
      <c r="P602" s="40"/>
      <c r="Q602" s="40">
        <v>1</v>
      </c>
      <c r="R602" s="40">
        <f t="shared" si="68"/>
        <v>0</v>
      </c>
      <c r="S602" s="43"/>
      <c r="T602" s="42">
        <v>1</v>
      </c>
      <c r="U602" s="42">
        <f t="shared" si="69"/>
        <v>0</v>
      </c>
      <c r="V602" s="56"/>
      <c r="W602" s="55">
        <f t="shared" si="70"/>
        <v>0</v>
      </c>
    </row>
    <row r="603" spans="1:23" s="34" customFormat="1" ht="18" hidden="1" customHeight="1" x14ac:dyDescent="0.2">
      <c r="A603" s="12">
        <v>602</v>
      </c>
      <c r="B603" s="8"/>
      <c r="C603" s="20"/>
      <c r="D603" s="21"/>
      <c r="E603" s="207"/>
      <c r="F603" s="4"/>
      <c r="G603" s="4"/>
      <c r="H603" s="14"/>
      <c r="I603" s="14"/>
      <c r="J603" s="14"/>
      <c r="K603" s="14"/>
      <c r="L603" s="14"/>
      <c r="M603" s="14"/>
      <c r="N603" s="14"/>
      <c r="O603" s="25"/>
      <c r="P603" s="40"/>
      <c r="Q603" s="40">
        <v>1</v>
      </c>
      <c r="R603" s="40">
        <f t="shared" si="68"/>
        <v>0</v>
      </c>
      <c r="S603" s="43"/>
      <c r="T603" s="42">
        <v>1</v>
      </c>
      <c r="U603" s="42">
        <f t="shared" si="69"/>
        <v>0</v>
      </c>
      <c r="V603" s="56"/>
      <c r="W603" s="55">
        <f t="shared" si="70"/>
        <v>0</v>
      </c>
    </row>
    <row r="604" spans="1:23" s="34" customFormat="1" ht="18" hidden="1" customHeight="1" x14ac:dyDescent="0.2">
      <c r="A604" s="12">
        <v>603</v>
      </c>
      <c r="B604" s="8"/>
      <c r="C604" s="20"/>
      <c r="D604" s="21"/>
      <c r="E604" s="207"/>
      <c r="F604" s="4"/>
      <c r="G604" s="4"/>
      <c r="H604" s="14"/>
      <c r="I604" s="14"/>
      <c r="J604" s="14"/>
      <c r="K604" s="14"/>
      <c r="L604" s="14"/>
      <c r="M604" s="14"/>
      <c r="N604" s="14"/>
      <c r="O604" s="25"/>
      <c r="P604" s="40"/>
      <c r="Q604" s="40">
        <v>1</v>
      </c>
      <c r="R604" s="40">
        <f t="shared" si="68"/>
        <v>0</v>
      </c>
      <c r="S604" s="43"/>
      <c r="T604" s="42">
        <v>1</v>
      </c>
      <c r="U604" s="42">
        <f t="shared" si="69"/>
        <v>0</v>
      </c>
      <c r="V604" s="56"/>
      <c r="W604" s="55">
        <f t="shared" si="70"/>
        <v>0</v>
      </c>
    </row>
    <row r="605" spans="1:23" s="34" customFormat="1" ht="18" hidden="1" customHeight="1" x14ac:dyDescent="0.2">
      <c r="A605" s="12">
        <v>604</v>
      </c>
      <c r="B605" s="8"/>
      <c r="C605" s="20"/>
      <c r="D605" s="21"/>
      <c r="E605" s="207"/>
      <c r="F605" s="4"/>
      <c r="G605" s="4"/>
      <c r="H605" s="14"/>
      <c r="I605" s="14"/>
      <c r="J605" s="14"/>
      <c r="K605" s="14"/>
      <c r="L605" s="14"/>
      <c r="M605" s="14"/>
      <c r="N605" s="14"/>
      <c r="O605" s="25"/>
      <c r="P605" s="40"/>
      <c r="Q605" s="40">
        <v>1</v>
      </c>
      <c r="R605" s="40">
        <f t="shared" si="68"/>
        <v>0</v>
      </c>
      <c r="S605" s="43"/>
      <c r="T605" s="42">
        <v>1</v>
      </c>
      <c r="U605" s="42">
        <f t="shared" si="69"/>
        <v>0</v>
      </c>
      <c r="V605" s="56"/>
      <c r="W605" s="55">
        <f t="shared" si="70"/>
        <v>0</v>
      </c>
    </row>
    <row r="606" spans="1:23" s="34" customFormat="1" ht="18" hidden="1" customHeight="1" x14ac:dyDescent="0.2">
      <c r="A606" s="12">
        <v>605</v>
      </c>
      <c r="B606" s="8"/>
      <c r="C606" s="20"/>
      <c r="D606" s="21"/>
      <c r="E606" s="207"/>
      <c r="F606" s="4"/>
      <c r="G606" s="4"/>
      <c r="H606" s="14"/>
      <c r="I606" s="14"/>
      <c r="J606" s="14"/>
      <c r="K606" s="14"/>
      <c r="L606" s="14"/>
      <c r="M606" s="14"/>
      <c r="N606" s="14"/>
      <c r="O606" s="25"/>
      <c r="P606" s="40"/>
      <c r="Q606" s="40">
        <v>1</v>
      </c>
      <c r="R606" s="40">
        <f t="shared" si="68"/>
        <v>0</v>
      </c>
      <c r="S606" s="43"/>
      <c r="T606" s="42">
        <v>1</v>
      </c>
      <c r="U606" s="42">
        <f t="shared" si="69"/>
        <v>0</v>
      </c>
      <c r="V606" s="56"/>
      <c r="W606" s="55">
        <f t="shared" si="70"/>
        <v>0</v>
      </c>
    </row>
    <row r="607" spans="1:23" s="34" customFormat="1" ht="18" hidden="1" customHeight="1" x14ac:dyDescent="0.2">
      <c r="A607" s="12">
        <v>606</v>
      </c>
      <c r="B607" s="8"/>
      <c r="C607" s="20"/>
      <c r="D607" s="21"/>
      <c r="E607" s="207"/>
      <c r="F607" s="4"/>
      <c r="G607" s="4"/>
      <c r="H607" s="14"/>
      <c r="I607" s="14"/>
      <c r="J607" s="14"/>
      <c r="K607" s="14"/>
      <c r="L607" s="14"/>
      <c r="M607" s="14"/>
      <c r="N607" s="14"/>
      <c r="O607" s="25"/>
      <c r="P607" s="40"/>
      <c r="Q607" s="40">
        <v>1</v>
      </c>
      <c r="R607" s="40">
        <f t="shared" si="68"/>
        <v>0</v>
      </c>
      <c r="S607" s="43"/>
      <c r="T607" s="42">
        <v>1</v>
      </c>
      <c r="U607" s="42">
        <f t="shared" si="69"/>
        <v>0</v>
      </c>
      <c r="V607" s="56"/>
      <c r="W607" s="55">
        <f t="shared" si="70"/>
        <v>0</v>
      </c>
    </row>
    <row r="608" spans="1:23" s="34" customFormat="1" ht="18" hidden="1" customHeight="1" x14ac:dyDescent="0.2">
      <c r="A608" s="12">
        <v>607</v>
      </c>
      <c r="B608" s="8"/>
      <c r="C608" s="20"/>
      <c r="D608" s="21"/>
      <c r="E608" s="207"/>
      <c r="F608" s="4"/>
      <c r="G608" s="4"/>
      <c r="H608" s="14"/>
      <c r="I608" s="14"/>
      <c r="J608" s="14"/>
      <c r="K608" s="14"/>
      <c r="L608" s="14"/>
      <c r="M608" s="14"/>
      <c r="N608" s="14"/>
      <c r="O608" s="25"/>
      <c r="P608" s="40"/>
      <c r="Q608" s="40">
        <v>1</v>
      </c>
      <c r="R608" s="40">
        <f t="shared" si="68"/>
        <v>0</v>
      </c>
      <c r="S608" s="43"/>
      <c r="T608" s="42">
        <v>1</v>
      </c>
      <c r="U608" s="42">
        <f t="shared" si="69"/>
        <v>0</v>
      </c>
      <c r="V608" s="56"/>
      <c r="W608" s="55">
        <f t="shared" si="70"/>
        <v>0</v>
      </c>
    </row>
    <row r="609" spans="1:23" s="34" customFormat="1" ht="18" hidden="1" customHeight="1" x14ac:dyDescent="0.2">
      <c r="A609" s="12">
        <v>608</v>
      </c>
      <c r="B609" s="8"/>
      <c r="C609" s="20"/>
      <c r="D609" s="21"/>
      <c r="E609" s="207"/>
      <c r="F609" s="4"/>
      <c r="G609" s="4"/>
      <c r="H609" s="14"/>
      <c r="I609" s="14"/>
      <c r="J609" s="14"/>
      <c r="K609" s="14"/>
      <c r="L609" s="14"/>
      <c r="M609" s="14"/>
      <c r="N609" s="14"/>
      <c r="O609" s="25"/>
      <c r="P609" s="40"/>
      <c r="Q609" s="40">
        <v>1</v>
      </c>
      <c r="R609" s="40">
        <f t="shared" si="68"/>
        <v>0</v>
      </c>
      <c r="S609" s="43"/>
      <c r="T609" s="42">
        <v>1</v>
      </c>
      <c r="U609" s="42">
        <f t="shared" si="69"/>
        <v>0</v>
      </c>
      <c r="V609" s="56"/>
      <c r="W609" s="55">
        <f t="shared" si="70"/>
        <v>0</v>
      </c>
    </row>
    <row r="610" spans="1:23" s="34" customFormat="1" ht="18" hidden="1" customHeight="1" x14ac:dyDescent="0.2">
      <c r="A610" s="12">
        <v>609</v>
      </c>
      <c r="B610" s="8"/>
      <c r="C610" s="20"/>
      <c r="D610" s="21"/>
      <c r="E610" s="207"/>
      <c r="F610" s="4"/>
      <c r="G610" s="4"/>
      <c r="H610" s="14"/>
      <c r="I610" s="14"/>
      <c r="J610" s="14"/>
      <c r="K610" s="14"/>
      <c r="L610" s="14"/>
      <c r="M610" s="14"/>
      <c r="N610" s="14"/>
      <c r="O610" s="25"/>
      <c r="P610" s="40"/>
      <c r="Q610" s="40">
        <v>1</v>
      </c>
      <c r="R610" s="40">
        <f t="shared" si="68"/>
        <v>0</v>
      </c>
      <c r="S610" s="43"/>
      <c r="T610" s="42">
        <v>1</v>
      </c>
      <c r="U610" s="42">
        <f t="shared" si="69"/>
        <v>0</v>
      </c>
      <c r="V610" s="56"/>
      <c r="W610" s="55">
        <f t="shared" si="70"/>
        <v>0</v>
      </c>
    </row>
    <row r="611" spans="1:23" s="34" customFormat="1" ht="18" hidden="1" customHeight="1" x14ac:dyDescent="0.2">
      <c r="A611" s="12">
        <v>610</v>
      </c>
      <c r="B611" s="8"/>
      <c r="C611" s="20"/>
      <c r="D611" s="21"/>
      <c r="E611" s="207"/>
      <c r="F611" s="4"/>
      <c r="G611" s="4"/>
      <c r="H611" s="14"/>
      <c r="I611" s="14"/>
      <c r="J611" s="14"/>
      <c r="K611" s="14"/>
      <c r="L611" s="14"/>
      <c r="M611" s="14"/>
      <c r="N611" s="14"/>
      <c r="O611" s="25"/>
      <c r="P611" s="40"/>
      <c r="Q611" s="40">
        <v>1</v>
      </c>
      <c r="R611" s="40">
        <f t="shared" si="68"/>
        <v>0</v>
      </c>
      <c r="S611" s="43"/>
      <c r="T611" s="42">
        <v>1</v>
      </c>
      <c r="U611" s="42">
        <f t="shared" si="69"/>
        <v>0</v>
      </c>
      <c r="V611" s="56"/>
      <c r="W611" s="55">
        <f t="shared" si="70"/>
        <v>0</v>
      </c>
    </row>
    <row r="612" spans="1:23" s="34" customFormat="1" ht="18" hidden="1" customHeight="1" x14ac:dyDescent="0.2">
      <c r="A612" s="12">
        <v>611</v>
      </c>
      <c r="B612" s="8"/>
      <c r="C612" s="20"/>
      <c r="D612" s="21"/>
      <c r="E612" s="207"/>
      <c r="F612" s="4"/>
      <c r="G612" s="4"/>
      <c r="H612" s="14"/>
      <c r="I612" s="14"/>
      <c r="J612" s="14"/>
      <c r="K612" s="14"/>
      <c r="L612" s="14"/>
      <c r="M612" s="14"/>
      <c r="N612" s="14"/>
      <c r="O612" s="25"/>
      <c r="P612" s="40"/>
      <c r="Q612" s="40">
        <v>1</v>
      </c>
      <c r="R612" s="40">
        <f t="shared" si="68"/>
        <v>0</v>
      </c>
      <c r="S612" s="43"/>
      <c r="T612" s="42">
        <v>1</v>
      </c>
      <c r="U612" s="42">
        <f t="shared" si="69"/>
        <v>0</v>
      </c>
      <c r="V612" s="56"/>
      <c r="W612" s="55">
        <f t="shared" si="70"/>
        <v>0</v>
      </c>
    </row>
    <row r="613" spans="1:23" s="34" customFormat="1" ht="18" hidden="1" customHeight="1" x14ac:dyDescent="0.2">
      <c r="A613" s="12">
        <v>612</v>
      </c>
      <c r="B613" s="8"/>
      <c r="C613" s="20"/>
      <c r="D613" s="21"/>
      <c r="E613" s="207"/>
      <c r="F613" s="4"/>
      <c r="G613" s="4"/>
      <c r="H613" s="14"/>
      <c r="I613" s="14"/>
      <c r="J613" s="14"/>
      <c r="K613" s="14"/>
      <c r="L613" s="14"/>
      <c r="M613" s="14"/>
      <c r="N613" s="14"/>
      <c r="O613" s="25"/>
      <c r="P613" s="40"/>
      <c r="Q613" s="40">
        <v>1</v>
      </c>
      <c r="R613" s="40">
        <f t="shared" si="68"/>
        <v>0</v>
      </c>
      <c r="S613" s="43"/>
      <c r="T613" s="42">
        <v>1</v>
      </c>
      <c r="U613" s="42">
        <f t="shared" si="69"/>
        <v>0</v>
      </c>
      <c r="V613" s="56"/>
      <c r="W613" s="55">
        <f t="shared" si="70"/>
        <v>0</v>
      </c>
    </row>
    <row r="614" spans="1:23" s="34" customFormat="1" ht="18" hidden="1" customHeight="1" x14ac:dyDescent="0.2">
      <c r="A614" s="12">
        <v>613</v>
      </c>
      <c r="B614" s="8"/>
      <c r="C614" s="20"/>
      <c r="D614" s="21"/>
      <c r="E614" s="207"/>
      <c r="F614" s="4"/>
      <c r="G614" s="4"/>
      <c r="H614" s="14"/>
      <c r="I614" s="14"/>
      <c r="J614" s="14"/>
      <c r="K614" s="14"/>
      <c r="L614" s="14"/>
      <c r="M614" s="14"/>
      <c r="N614" s="14"/>
      <c r="O614" s="25"/>
      <c r="P614" s="40"/>
      <c r="Q614" s="40">
        <v>1</v>
      </c>
      <c r="R614" s="40">
        <f t="shared" si="68"/>
        <v>0</v>
      </c>
      <c r="S614" s="43"/>
      <c r="T614" s="42">
        <v>1</v>
      </c>
      <c r="U614" s="42">
        <f t="shared" si="69"/>
        <v>0</v>
      </c>
      <c r="V614" s="56"/>
      <c r="W614" s="55">
        <f t="shared" si="70"/>
        <v>0</v>
      </c>
    </row>
    <row r="615" spans="1:23" s="34" customFormat="1" ht="18" hidden="1" customHeight="1" x14ac:dyDescent="0.2">
      <c r="A615" s="12">
        <v>614</v>
      </c>
      <c r="B615" s="8"/>
      <c r="C615" s="20"/>
      <c r="D615" s="21"/>
      <c r="E615" s="207"/>
      <c r="F615" s="4"/>
      <c r="G615" s="4"/>
      <c r="H615" s="14"/>
      <c r="I615" s="14"/>
      <c r="J615" s="14"/>
      <c r="K615" s="14"/>
      <c r="L615" s="14"/>
      <c r="M615" s="14"/>
      <c r="N615" s="14"/>
      <c r="O615" s="25"/>
      <c r="P615" s="40"/>
      <c r="Q615" s="40">
        <v>1</v>
      </c>
      <c r="R615" s="40">
        <f t="shared" si="68"/>
        <v>0</v>
      </c>
      <c r="S615" s="43"/>
      <c r="T615" s="42">
        <v>1</v>
      </c>
      <c r="U615" s="42">
        <f t="shared" si="69"/>
        <v>0</v>
      </c>
      <c r="V615" s="56"/>
      <c r="W615" s="55">
        <f t="shared" si="70"/>
        <v>0</v>
      </c>
    </row>
    <row r="616" spans="1:23" s="34" customFormat="1" ht="18" hidden="1" customHeight="1" x14ac:dyDescent="0.2">
      <c r="A616" s="12">
        <v>615</v>
      </c>
      <c r="B616" s="8"/>
      <c r="C616" s="20"/>
      <c r="D616" s="21"/>
      <c r="E616" s="207"/>
      <c r="F616" s="4"/>
      <c r="G616" s="4"/>
      <c r="H616" s="14"/>
      <c r="I616" s="14"/>
      <c r="J616" s="14"/>
      <c r="K616" s="14"/>
      <c r="L616" s="14"/>
      <c r="M616" s="14"/>
      <c r="N616" s="14"/>
      <c r="O616" s="25"/>
      <c r="P616" s="40"/>
      <c r="Q616" s="40">
        <v>1</v>
      </c>
      <c r="R616" s="40">
        <f t="shared" si="68"/>
        <v>0</v>
      </c>
      <c r="S616" s="43"/>
      <c r="T616" s="42">
        <v>1</v>
      </c>
      <c r="U616" s="42">
        <f t="shared" si="69"/>
        <v>0</v>
      </c>
      <c r="V616" s="56"/>
      <c r="W616" s="55">
        <f t="shared" si="70"/>
        <v>0</v>
      </c>
    </row>
    <row r="617" spans="1:23" s="34" customFormat="1" ht="18" hidden="1" customHeight="1" x14ac:dyDescent="0.2">
      <c r="A617" s="12">
        <v>616</v>
      </c>
      <c r="B617" s="8"/>
      <c r="C617" s="20"/>
      <c r="D617" s="21"/>
      <c r="E617" s="207"/>
      <c r="F617" s="4"/>
      <c r="G617" s="4"/>
      <c r="H617" s="14"/>
      <c r="I617" s="14"/>
      <c r="J617" s="14"/>
      <c r="K617" s="14"/>
      <c r="L617" s="14"/>
      <c r="M617" s="14"/>
      <c r="N617" s="14"/>
      <c r="O617" s="25"/>
      <c r="P617" s="40"/>
      <c r="Q617" s="40">
        <v>1</v>
      </c>
      <c r="R617" s="40">
        <f t="shared" si="68"/>
        <v>0</v>
      </c>
      <c r="S617" s="43"/>
      <c r="T617" s="42">
        <v>1</v>
      </c>
      <c r="U617" s="42">
        <f t="shared" si="69"/>
        <v>0</v>
      </c>
      <c r="V617" s="56"/>
      <c r="W617" s="55">
        <f t="shared" si="70"/>
        <v>0</v>
      </c>
    </row>
    <row r="618" spans="1:23" s="34" customFormat="1" ht="18" hidden="1" customHeight="1" x14ac:dyDescent="0.2">
      <c r="A618" s="12">
        <v>617</v>
      </c>
      <c r="B618" s="8"/>
      <c r="C618" s="20"/>
      <c r="D618" s="21"/>
      <c r="E618" s="207"/>
      <c r="F618" s="4"/>
      <c r="G618" s="4"/>
      <c r="H618" s="14"/>
      <c r="I618" s="14"/>
      <c r="J618" s="14"/>
      <c r="K618" s="14"/>
      <c r="L618" s="14"/>
      <c r="M618" s="14"/>
      <c r="N618" s="14"/>
      <c r="O618" s="25"/>
      <c r="P618" s="40"/>
      <c r="Q618" s="40">
        <v>1</v>
      </c>
      <c r="R618" s="40">
        <f t="shared" si="68"/>
        <v>0</v>
      </c>
      <c r="S618" s="43"/>
      <c r="T618" s="42">
        <v>1</v>
      </c>
      <c r="U618" s="42">
        <f t="shared" si="69"/>
        <v>0</v>
      </c>
      <c r="V618" s="56"/>
      <c r="W618" s="55">
        <f t="shared" si="70"/>
        <v>0</v>
      </c>
    </row>
    <row r="619" spans="1:23" s="34" customFormat="1" ht="18" hidden="1" customHeight="1" x14ac:dyDescent="0.2">
      <c r="A619" s="12">
        <v>618</v>
      </c>
      <c r="B619" s="8"/>
      <c r="C619" s="20"/>
      <c r="D619" s="21"/>
      <c r="E619" s="207"/>
      <c r="F619" s="4"/>
      <c r="G619" s="4"/>
      <c r="H619" s="14"/>
      <c r="I619" s="14"/>
      <c r="J619" s="14"/>
      <c r="K619" s="14"/>
      <c r="L619" s="14"/>
      <c r="M619" s="14"/>
      <c r="N619" s="14"/>
      <c r="O619" s="25"/>
      <c r="P619" s="40"/>
      <c r="Q619" s="40">
        <v>1</v>
      </c>
      <c r="R619" s="40">
        <f t="shared" si="68"/>
        <v>0</v>
      </c>
      <c r="S619" s="43"/>
      <c r="T619" s="42">
        <v>1</v>
      </c>
      <c r="U619" s="42">
        <f t="shared" si="69"/>
        <v>0</v>
      </c>
      <c r="V619" s="56"/>
      <c r="W619" s="55">
        <f t="shared" si="70"/>
        <v>0</v>
      </c>
    </row>
    <row r="620" spans="1:23" s="34" customFormat="1" ht="18" hidden="1" customHeight="1" x14ac:dyDescent="0.2">
      <c r="A620" s="12">
        <v>619</v>
      </c>
      <c r="B620" s="8"/>
      <c r="C620" s="20"/>
      <c r="D620" s="21"/>
      <c r="E620" s="207"/>
      <c r="F620" s="4"/>
      <c r="G620" s="4"/>
      <c r="H620" s="14"/>
      <c r="I620" s="14"/>
      <c r="J620" s="14"/>
      <c r="K620" s="14"/>
      <c r="L620" s="14"/>
      <c r="M620" s="14"/>
      <c r="N620" s="14"/>
      <c r="O620" s="25"/>
      <c r="P620" s="40"/>
      <c r="Q620" s="40">
        <v>1</v>
      </c>
      <c r="R620" s="40">
        <f t="shared" si="68"/>
        <v>0</v>
      </c>
      <c r="S620" s="43"/>
      <c r="T620" s="42">
        <v>1</v>
      </c>
      <c r="U620" s="42">
        <f t="shared" si="69"/>
        <v>0</v>
      </c>
      <c r="V620" s="56"/>
      <c r="W620" s="55">
        <f t="shared" si="70"/>
        <v>0</v>
      </c>
    </row>
    <row r="621" spans="1:23" s="34" customFormat="1" ht="18" hidden="1" customHeight="1" x14ac:dyDescent="0.2">
      <c r="A621" s="12">
        <v>620</v>
      </c>
      <c r="B621" s="8"/>
      <c r="C621" s="20"/>
      <c r="D621" s="21"/>
      <c r="E621" s="207"/>
      <c r="F621" s="4"/>
      <c r="G621" s="4"/>
      <c r="H621" s="14"/>
      <c r="I621" s="14"/>
      <c r="J621" s="14"/>
      <c r="K621" s="14"/>
      <c r="L621" s="14"/>
      <c r="M621" s="14"/>
      <c r="N621" s="14"/>
      <c r="O621" s="25"/>
      <c r="P621" s="40"/>
      <c r="Q621" s="40">
        <v>1</v>
      </c>
      <c r="R621" s="40">
        <f t="shared" si="68"/>
        <v>0</v>
      </c>
      <c r="S621" s="43"/>
      <c r="T621" s="42">
        <v>1</v>
      </c>
      <c r="U621" s="42">
        <f t="shared" si="69"/>
        <v>0</v>
      </c>
      <c r="V621" s="56"/>
      <c r="W621" s="55">
        <f t="shared" si="70"/>
        <v>0</v>
      </c>
    </row>
    <row r="622" spans="1:23" s="34" customFormat="1" ht="18" hidden="1" customHeight="1" x14ac:dyDescent="0.2">
      <c r="A622" s="12">
        <v>621</v>
      </c>
      <c r="B622" s="8"/>
      <c r="C622" s="20"/>
      <c r="D622" s="21"/>
      <c r="E622" s="207"/>
      <c r="F622" s="4"/>
      <c r="G622" s="4"/>
      <c r="H622" s="14"/>
      <c r="I622" s="14"/>
      <c r="J622" s="14"/>
      <c r="K622" s="14"/>
      <c r="L622" s="14"/>
      <c r="M622" s="14"/>
      <c r="N622" s="14"/>
      <c r="O622" s="25"/>
      <c r="P622" s="40"/>
      <c r="Q622" s="40">
        <v>1</v>
      </c>
      <c r="R622" s="40">
        <f t="shared" si="68"/>
        <v>0</v>
      </c>
      <c r="S622" s="43"/>
      <c r="T622" s="42">
        <v>1</v>
      </c>
      <c r="U622" s="42">
        <f t="shared" si="69"/>
        <v>0</v>
      </c>
      <c r="V622" s="56"/>
      <c r="W622" s="55">
        <f t="shared" si="70"/>
        <v>0</v>
      </c>
    </row>
    <row r="623" spans="1:23" s="34" customFormat="1" ht="18" hidden="1" customHeight="1" x14ac:dyDescent="0.2">
      <c r="A623" s="12">
        <v>622</v>
      </c>
      <c r="B623" s="8"/>
      <c r="C623" s="20"/>
      <c r="D623" s="21"/>
      <c r="E623" s="207"/>
      <c r="F623" s="4"/>
      <c r="G623" s="4"/>
      <c r="H623" s="14"/>
      <c r="I623" s="14"/>
      <c r="J623" s="14"/>
      <c r="K623" s="14"/>
      <c r="L623" s="14"/>
      <c r="M623" s="14"/>
      <c r="N623" s="14"/>
      <c r="O623" s="25"/>
      <c r="P623" s="40"/>
      <c r="Q623" s="40">
        <v>1</v>
      </c>
      <c r="R623" s="40">
        <f t="shared" si="68"/>
        <v>0</v>
      </c>
      <c r="S623" s="43"/>
      <c r="T623" s="42">
        <v>1</v>
      </c>
      <c r="U623" s="42">
        <f t="shared" si="69"/>
        <v>0</v>
      </c>
      <c r="V623" s="56"/>
      <c r="W623" s="55">
        <f t="shared" si="70"/>
        <v>0</v>
      </c>
    </row>
    <row r="624" spans="1:23" s="34" customFormat="1" ht="18" hidden="1" customHeight="1" x14ac:dyDescent="0.2">
      <c r="A624" s="12">
        <v>623</v>
      </c>
      <c r="B624" s="8"/>
      <c r="C624" s="20"/>
      <c r="D624" s="21"/>
      <c r="E624" s="207"/>
      <c r="F624" s="4"/>
      <c r="G624" s="4"/>
      <c r="H624" s="14"/>
      <c r="I624" s="14"/>
      <c r="J624" s="14"/>
      <c r="K624" s="14"/>
      <c r="L624" s="14"/>
      <c r="M624" s="14"/>
      <c r="N624" s="14"/>
      <c r="O624" s="25"/>
      <c r="P624" s="40"/>
      <c r="Q624" s="40">
        <v>1</v>
      </c>
      <c r="R624" s="40">
        <f t="shared" si="68"/>
        <v>0</v>
      </c>
      <c r="S624" s="43"/>
      <c r="T624" s="42">
        <v>1</v>
      </c>
      <c r="U624" s="42">
        <f t="shared" si="69"/>
        <v>0</v>
      </c>
      <c r="V624" s="56"/>
      <c r="W624" s="55">
        <f t="shared" si="70"/>
        <v>0</v>
      </c>
    </row>
    <row r="625" spans="1:23" s="34" customFormat="1" ht="18" hidden="1" customHeight="1" x14ac:dyDescent="0.2">
      <c r="A625" s="12">
        <v>624</v>
      </c>
      <c r="B625" s="8"/>
      <c r="C625" s="20"/>
      <c r="D625" s="21"/>
      <c r="E625" s="207"/>
      <c r="F625" s="4"/>
      <c r="G625" s="4"/>
      <c r="H625" s="14"/>
      <c r="I625" s="14"/>
      <c r="J625" s="14"/>
      <c r="K625" s="14"/>
      <c r="L625" s="14"/>
      <c r="M625" s="14"/>
      <c r="N625" s="14"/>
      <c r="O625" s="25"/>
      <c r="P625" s="40"/>
      <c r="Q625" s="40">
        <v>1</v>
      </c>
      <c r="R625" s="40">
        <f t="shared" si="68"/>
        <v>0</v>
      </c>
      <c r="S625" s="43"/>
      <c r="T625" s="42">
        <v>1</v>
      </c>
      <c r="U625" s="42">
        <f t="shared" si="69"/>
        <v>0</v>
      </c>
      <c r="V625" s="56"/>
      <c r="W625" s="55">
        <f t="shared" si="70"/>
        <v>0</v>
      </c>
    </row>
    <row r="626" spans="1:23" s="34" customFormat="1" ht="18" hidden="1" customHeight="1" x14ac:dyDescent="0.2">
      <c r="A626" s="12">
        <v>625</v>
      </c>
      <c r="B626" s="8"/>
      <c r="C626" s="20"/>
      <c r="D626" s="21"/>
      <c r="E626" s="207"/>
      <c r="F626" s="4"/>
      <c r="G626" s="4"/>
      <c r="H626" s="14"/>
      <c r="I626" s="14"/>
      <c r="J626" s="14"/>
      <c r="K626" s="14"/>
      <c r="L626" s="14"/>
      <c r="M626" s="14"/>
      <c r="N626" s="14"/>
      <c r="O626" s="25"/>
      <c r="P626" s="40"/>
      <c r="Q626" s="40">
        <v>1</v>
      </c>
      <c r="R626" s="40">
        <f t="shared" si="68"/>
        <v>0</v>
      </c>
      <c r="S626" s="43"/>
      <c r="T626" s="42">
        <v>1</v>
      </c>
      <c r="U626" s="42">
        <f t="shared" si="69"/>
        <v>0</v>
      </c>
      <c r="V626" s="56"/>
      <c r="W626" s="55">
        <f t="shared" si="70"/>
        <v>0</v>
      </c>
    </row>
    <row r="627" spans="1:23" s="34" customFormat="1" ht="18" hidden="1" customHeight="1" x14ac:dyDescent="0.2">
      <c r="A627" s="12">
        <v>626</v>
      </c>
      <c r="B627" s="8"/>
      <c r="C627" s="20"/>
      <c r="D627" s="21"/>
      <c r="E627" s="207"/>
      <c r="F627" s="4"/>
      <c r="G627" s="4"/>
      <c r="H627" s="14"/>
      <c r="I627" s="14"/>
      <c r="J627" s="14"/>
      <c r="K627" s="14"/>
      <c r="L627" s="14"/>
      <c r="M627" s="14"/>
      <c r="N627" s="14"/>
      <c r="O627" s="25"/>
      <c r="P627" s="40"/>
      <c r="Q627" s="40">
        <v>1</v>
      </c>
      <c r="R627" s="40">
        <f t="shared" si="68"/>
        <v>0</v>
      </c>
      <c r="S627" s="43"/>
      <c r="T627" s="42">
        <v>1</v>
      </c>
      <c r="U627" s="42">
        <f t="shared" si="69"/>
        <v>0</v>
      </c>
      <c r="V627" s="56"/>
      <c r="W627" s="55">
        <f t="shared" si="70"/>
        <v>0</v>
      </c>
    </row>
    <row r="628" spans="1:23" s="34" customFormat="1" ht="18" hidden="1" customHeight="1" x14ac:dyDescent="0.2">
      <c r="A628" s="12">
        <v>627</v>
      </c>
      <c r="B628" s="8"/>
      <c r="C628" s="20"/>
      <c r="D628" s="21"/>
      <c r="E628" s="207"/>
      <c r="F628" s="4"/>
      <c r="G628" s="4"/>
      <c r="H628" s="14"/>
      <c r="I628" s="14"/>
      <c r="J628" s="14"/>
      <c r="K628" s="14"/>
      <c r="L628" s="14"/>
      <c r="M628" s="14"/>
      <c r="N628" s="14"/>
      <c r="O628" s="25"/>
      <c r="P628" s="40"/>
      <c r="Q628" s="40">
        <v>1</v>
      </c>
      <c r="R628" s="40">
        <f t="shared" si="68"/>
        <v>0</v>
      </c>
      <c r="S628" s="43"/>
      <c r="T628" s="42">
        <v>1</v>
      </c>
      <c r="U628" s="42">
        <f t="shared" si="69"/>
        <v>0</v>
      </c>
      <c r="V628" s="56"/>
      <c r="W628" s="55">
        <f t="shared" si="70"/>
        <v>0</v>
      </c>
    </row>
    <row r="629" spans="1:23" s="34" customFormat="1" ht="18" hidden="1" customHeight="1" x14ac:dyDescent="0.2">
      <c r="A629" s="12">
        <v>628</v>
      </c>
      <c r="B629" s="8"/>
      <c r="C629" s="20"/>
      <c r="D629" s="21"/>
      <c r="E629" s="207"/>
      <c r="F629" s="4"/>
      <c r="G629" s="4"/>
      <c r="H629" s="14"/>
      <c r="I629" s="14"/>
      <c r="J629" s="14"/>
      <c r="K629" s="14"/>
      <c r="L629" s="14"/>
      <c r="M629" s="14"/>
      <c r="N629" s="14"/>
      <c r="O629" s="25"/>
      <c r="P629" s="40"/>
      <c r="Q629" s="40">
        <v>1</v>
      </c>
      <c r="R629" s="40">
        <f t="shared" si="68"/>
        <v>0</v>
      </c>
      <c r="S629" s="43"/>
      <c r="T629" s="42">
        <v>1</v>
      </c>
      <c r="U629" s="42">
        <f t="shared" si="69"/>
        <v>0</v>
      </c>
      <c r="V629" s="56"/>
      <c r="W629" s="55">
        <f t="shared" si="70"/>
        <v>0</v>
      </c>
    </row>
    <row r="630" spans="1:23" s="34" customFormat="1" ht="18" hidden="1" customHeight="1" x14ac:dyDescent="0.2">
      <c r="A630" s="12">
        <v>629</v>
      </c>
      <c r="B630" s="8"/>
      <c r="C630" s="20"/>
      <c r="D630" s="21"/>
      <c r="E630" s="207"/>
      <c r="F630" s="4"/>
      <c r="G630" s="4"/>
      <c r="H630" s="14"/>
      <c r="I630" s="14"/>
      <c r="J630" s="14"/>
      <c r="K630" s="14"/>
      <c r="L630" s="14"/>
      <c r="M630" s="14"/>
      <c r="N630" s="14"/>
      <c r="O630" s="25"/>
      <c r="P630" s="40"/>
      <c r="Q630" s="40">
        <v>1</v>
      </c>
      <c r="R630" s="40">
        <f t="shared" si="68"/>
        <v>0</v>
      </c>
      <c r="S630" s="43"/>
      <c r="T630" s="42">
        <v>1</v>
      </c>
      <c r="U630" s="42">
        <f t="shared" si="69"/>
        <v>0</v>
      </c>
      <c r="V630" s="56"/>
      <c r="W630" s="55">
        <f t="shared" si="70"/>
        <v>0</v>
      </c>
    </row>
    <row r="631" spans="1:23" s="34" customFormat="1" ht="18" hidden="1" customHeight="1" x14ac:dyDescent="0.2">
      <c r="A631" s="12">
        <v>630</v>
      </c>
      <c r="B631" s="8"/>
      <c r="C631" s="20"/>
      <c r="D631" s="21"/>
      <c r="E631" s="207"/>
      <c r="F631" s="4"/>
      <c r="G631" s="4"/>
      <c r="H631" s="14"/>
      <c r="I631" s="14"/>
      <c r="J631" s="14"/>
      <c r="K631" s="14"/>
      <c r="L631" s="14"/>
      <c r="M631" s="14"/>
      <c r="N631" s="14"/>
      <c r="O631" s="25"/>
      <c r="P631" s="40"/>
      <c r="Q631" s="40">
        <v>1</v>
      </c>
      <c r="R631" s="40">
        <f t="shared" si="68"/>
        <v>0</v>
      </c>
      <c r="S631" s="43"/>
      <c r="T631" s="42">
        <v>1</v>
      </c>
      <c r="U631" s="42">
        <f t="shared" si="69"/>
        <v>0</v>
      </c>
      <c r="V631" s="56"/>
      <c r="W631" s="55">
        <f t="shared" si="70"/>
        <v>0</v>
      </c>
    </row>
    <row r="632" spans="1:23" s="34" customFormat="1" ht="18" hidden="1" customHeight="1" x14ac:dyDescent="0.2">
      <c r="A632" s="12">
        <v>631</v>
      </c>
      <c r="B632" s="8"/>
      <c r="C632" s="20"/>
      <c r="D632" s="21"/>
      <c r="E632" s="207"/>
      <c r="F632" s="4"/>
      <c r="G632" s="4"/>
      <c r="H632" s="14"/>
      <c r="I632" s="14"/>
      <c r="J632" s="14"/>
      <c r="K632" s="14"/>
      <c r="L632" s="14"/>
      <c r="M632" s="14"/>
      <c r="N632" s="14"/>
      <c r="O632" s="25"/>
      <c r="P632" s="40"/>
      <c r="Q632" s="40">
        <v>1</v>
      </c>
      <c r="R632" s="40">
        <f t="shared" si="68"/>
        <v>0</v>
      </c>
      <c r="S632" s="43"/>
      <c r="T632" s="42">
        <v>1</v>
      </c>
      <c r="U632" s="42">
        <f t="shared" si="69"/>
        <v>0</v>
      </c>
      <c r="V632" s="56"/>
      <c r="W632" s="55">
        <f t="shared" si="70"/>
        <v>0</v>
      </c>
    </row>
    <row r="633" spans="1:23" s="34" customFormat="1" ht="18" hidden="1" customHeight="1" x14ac:dyDescent="0.2">
      <c r="A633" s="12">
        <v>632</v>
      </c>
      <c r="B633" s="8"/>
      <c r="C633" s="20"/>
      <c r="D633" s="21"/>
      <c r="E633" s="207"/>
      <c r="F633" s="4"/>
      <c r="G633" s="4"/>
      <c r="H633" s="14"/>
      <c r="I633" s="14"/>
      <c r="J633" s="14"/>
      <c r="K633" s="14"/>
      <c r="L633" s="14"/>
      <c r="M633" s="14"/>
      <c r="N633" s="14"/>
      <c r="O633" s="25"/>
      <c r="P633" s="40"/>
      <c r="Q633" s="40">
        <v>1</v>
      </c>
      <c r="R633" s="40">
        <f t="shared" si="68"/>
        <v>0</v>
      </c>
      <c r="S633" s="43"/>
      <c r="T633" s="42">
        <v>1</v>
      </c>
      <c r="U633" s="42">
        <f t="shared" si="69"/>
        <v>0</v>
      </c>
      <c r="V633" s="56"/>
      <c r="W633" s="55">
        <f t="shared" si="70"/>
        <v>0</v>
      </c>
    </row>
    <row r="634" spans="1:23" s="34" customFormat="1" ht="18" hidden="1" customHeight="1" x14ac:dyDescent="0.2">
      <c r="A634" s="12">
        <v>633</v>
      </c>
      <c r="B634" s="8"/>
      <c r="C634" s="20"/>
      <c r="D634" s="21"/>
      <c r="E634" s="207"/>
      <c r="F634" s="4"/>
      <c r="G634" s="4"/>
      <c r="H634" s="14"/>
      <c r="I634" s="14"/>
      <c r="J634" s="14"/>
      <c r="K634" s="14"/>
      <c r="L634" s="14"/>
      <c r="M634" s="14"/>
      <c r="N634" s="14"/>
      <c r="O634" s="25"/>
      <c r="P634" s="40"/>
      <c r="Q634" s="40">
        <v>1</v>
      </c>
      <c r="R634" s="40">
        <f t="shared" si="68"/>
        <v>0</v>
      </c>
      <c r="S634" s="43"/>
      <c r="T634" s="42">
        <v>1</v>
      </c>
      <c r="U634" s="42">
        <f t="shared" si="69"/>
        <v>0</v>
      </c>
      <c r="V634" s="56"/>
      <c r="W634" s="55">
        <f t="shared" si="70"/>
        <v>0</v>
      </c>
    </row>
    <row r="635" spans="1:23" s="34" customFormat="1" ht="18" hidden="1" customHeight="1" x14ac:dyDescent="0.2">
      <c r="A635" s="12">
        <v>634</v>
      </c>
      <c r="B635" s="8"/>
      <c r="C635" s="20"/>
      <c r="D635" s="21"/>
      <c r="E635" s="207"/>
      <c r="F635" s="4"/>
      <c r="G635" s="4"/>
      <c r="H635" s="14"/>
      <c r="I635" s="14"/>
      <c r="J635" s="14"/>
      <c r="K635" s="14"/>
      <c r="L635" s="14"/>
      <c r="M635" s="14"/>
      <c r="N635" s="14"/>
      <c r="O635" s="25"/>
      <c r="P635" s="40"/>
      <c r="Q635" s="40">
        <v>1</v>
      </c>
      <c r="R635" s="40">
        <f t="shared" si="68"/>
        <v>0</v>
      </c>
      <c r="S635" s="43"/>
      <c r="T635" s="42">
        <v>1</v>
      </c>
      <c r="U635" s="42">
        <f t="shared" si="69"/>
        <v>0</v>
      </c>
      <c r="V635" s="56"/>
      <c r="W635" s="55">
        <f t="shared" si="70"/>
        <v>0</v>
      </c>
    </row>
    <row r="636" spans="1:23" s="34" customFormat="1" ht="18" hidden="1" customHeight="1" x14ac:dyDescent="0.2">
      <c r="A636" s="12">
        <v>635</v>
      </c>
      <c r="B636" s="8"/>
      <c r="C636" s="20"/>
      <c r="D636" s="21"/>
      <c r="E636" s="207"/>
      <c r="F636" s="4"/>
      <c r="G636" s="4"/>
      <c r="H636" s="14"/>
      <c r="I636" s="14"/>
      <c r="J636" s="14"/>
      <c r="K636" s="14"/>
      <c r="L636" s="14"/>
      <c r="M636" s="14"/>
      <c r="N636" s="14"/>
      <c r="O636" s="25"/>
      <c r="P636" s="40"/>
      <c r="Q636" s="40">
        <v>1</v>
      </c>
      <c r="R636" s="40">
        <f t="shared" si="68"/>
        <v>0</v>
      </c>
      <c r="S636" s="43"/>
      <c r="T636" s="42">
        <v>1</v>
      </c>
      <c r="U636" s="42">
        <f t="shared" si="69"/>
        <v>0</v>
      </c>
      <c r="V636" s="56"/>
      <c r="W636" s="55">
        <f t="shared" si="70"/>
        <v>0</v>
      </c>
    </row>
    <row r="637" spans="1:23" s="34" customFormat="1" ht="18" hidden="1" customHeight="1" x14ac:dyDescent="0.2">
      <c r="A637" s="12">
        <v>636</v>
      </c>
      <c r="B637" s="8"/>
      <c r="C637" s="20"/>
      <c r="D637" s="21"/>
      <c r="E637" s="207"/>
      <c r="F637" s="4"/>
      <c r="G637" s="4"/>
      <c r="H637" s="14"/>
      <c r="I637" s="14"/>
      <c r="J637" s="14"/>
      <c r="K637" s="14"/>
      <c r="L637" s="14"/>
      <c r="M637" s="14"/>
      <c r="N637" s="14"/>
      <c r="O637" s="25"/>
      <c r="P637" s="40"/>
      <c r="Q637" s="40">
        <v>1</v>
      </c>
      <c r="R637" s="40">
        <f t="shared" si="68"/>
        <v>0</v>
      </c>
      <c r="S637" s="43"/>
      <c r="T637" s="42">
        <v>1</v>
      </c>
      <c r="U637" s="42">
        <f t="shared" si="69"/>
        <v>0</v>
      </c>
      <c r="V637" s="56"/>
      <c r="W637" s="55">
        <f t="shared" si="70"/>
        <v>0</v>
      </c>
    </row>
    <row r="638" spans="1:23" s="34" customFormat="1" ht="18" hidden="1" customHeight="1" x14ac:dyDescent="0.2">
      <c r="A638" s="12">
        <v>637</v>
      </c>
      <c r="B638" s="8"/>
      <c r="C638" s="20"/>
      <c r="D638" s="21"/>
      <c r="E638" s="207"/>
      <c r="F638" s="4"/>
      <c r="G638" s="4"/>
      <c r="H638" s="14"/>
      <c r="I638" s="14"/>
      <c r="J638" s="14"/>
      <c r="K638" s="14"/>
      <c r="L638" s="14"/>
      <c r="M638" s="14"/>
      <c r="N638" s="14"/>
      <c r="O638" s="25"/>
      <c r="P638" s="40"/>
      <c r="Q638" s="40">
        <v>1</v>
      </c>
      <c r="R638" s="40">
        <f t="shared" si="68"/>
        <v>0</v>
      </c>
      <c r="S638" s="43"/>
      <c r="T638" s="42">
        <v>1</v>
      </c>
      <c r="U638" s="42">
        <f t="shared" si="69"/>
        <v>0</v>
      </c>
      <c r="V638" s="56"/>
      <c r="W638" s="55">
        <f t="shared" si="70"/>
        <v>0</v>
      </c>
    </row>
    <row r="639" spans="1:23" s="34" customFormat="1" ht="18" hidden="1" customHeight="1" x14ac:dyDescent="0.2">
      <c r="A639" s="12">
        <v>638</v>
      </c>
      <c r="B639" s="8"/>
      <c r="C639" s="20"/>
      <c r="D639" s="21"/>
      <c r="E639" s="207"/>
      <c r="F639" s="4"/>
      <c r="G639" s="4"/>
      <c r="H639" s="14"/>
      <c r="I639" s="14"/>
      <c r="J639" s="14"/>
      <c r="K639" s="14"/>
      <c r="L639" s="14"/>
      <c r="M639" s="14"/>
      <c r="N639" s="14"/>
      <c r="O639" s="25"/>
      <c r="P639" s="40"/>
      <c r="Q639" s="40">
        <v>1</v>
      </c>
      <c r="R639" s="40">
        <f t="shared" si="68"/>
        <v>0</v>
      </c>
      <c r="S639" s="43"/>
      <c r="T639" s="42">
        <v>1</v>
      </c>
      <c r="U639" s="42">
        <f t="shared" si="69"/>
        <v>0</v>
      </c>
      <c r="V639" s="56"/>
      <c r="W639" s="55">
        <f t="shared" si="70"/>
        <v>0</v>
      </c>
    </row>
    <row r="640" spans="1:23" s="34" customFormat="1" ht="18" hidden="1" customHeight="1" x14ac:dyDescent="0.2">
      <c r="A640" s="12">
        <v>639</v>
      </c>
      <c r="B640" s="8"/>
      <c r="C640" s="20"/>
      <c r="D640" s="21"/>
      <c r="E640" s="207"/>
      <c r="F640" s="4"/>
      <c r="G640" s="4"/>
      <c r="H640" s="14"/>
      <c r="I640" s="14"/>
      <c r="J640" s="14"/>
      <c r="K640" s="14"/>
      <c r="L640" s="14"/>
      <c r="M640" s="14"/>
      <c r="N640" s="14"/>
      <c r="O640" s="25"/>
      <c r="P640" s="40"/>
      <c r="Q640" s="40">
        <v>1</v>
      </c>
      <c r="R640" s="40">
        <f t="shared" si="68"/>
        <v>0</v>
      </c>
      <c r="S640" s="43"/>
      <c r="T640" s="42">
        <v>1</v>
      </c>
      <c r="U640" s="42">
        <f t="shared" si="69"/>
        <v>0</v>
      </c>
      <c r="V640" s="56"/>
      <c r="W640" s="55">
        <f t="shared" si="70"/>
        <v>0</v>
      </c>
    </row>
    <row r="641" spans="1:23" s="34" customFormat="1" ht="18" hidden="1" customHeight="1" x14ac:dyDescent="0.2">
      <c r="A641" s="12">
        <v>640</v>
      </c>
      <c r="B641" s="8"/>
      <c r="C641" s="20"/>
      <c r="D641" s="21"/>
      <c r="E641" s="207"/>
      <c r="F641" s="4"/>
      <c r="G641" s="4"/>
      <c r="H641" s="14"/>
      <c r="I641" s="14"/>
      <c r="J641" s="14"/>
      <c r="K641" s="14"/>
      <c r="L641" s="14"/>
      <c r="M641" s="14"/>
      <c r="N641" s="14"/>
      <c r="O641" s="25"/>
      <c r="P641" s="40"/>
      <c r="Q641" s="40">
        <v>1</v>
      </c>
      <c r="R641" s="40">
        <f t="shared" si="68"/>
        <v>0</v>
      </c>
      <c r="S641" s="43"/>
      <c r="T641" s="42">
        <v>1</v>
      </c>
      <c r="U641" s="42">
        <f t="shared" si="69"/>
        <v>0</v>
      </c>
      <c r="V641" s="56"/>
      <c r="W641" s="55">
        <f t="shared" si="70"/>
        <v>0</v>
      </c>
    </row>
    <row r="642" spans="1:23" s="34" customFormat="1" ht="18" hidden="1" customHeight="1" x14ac:dyDescent="0.2">
      <c r="A642" s="12">
        <v>641</v>
      </c>
      <c r="B642" s="8"/>
      <c r="C642" s="20"/>
      <c r="D642" s="21"/>
      <c r="E642" s="207"/>
      <c r="F642" s="4"/>
      <c r="G642" s="4"/>
      <c r="H642" s="14"/>
      <c r="I642" s="14"/>
      <c r="J642" s="14"/>
      <c r="K642" s="14"/>
      <c r="L642" s="14"/>
      <c r="M642" s="14"/>
      <c r="N642" s="14"/>
      <c r="O642" s="25"/>
      <c r="P642" s="40"/>
      <c r="Q642" s="40">
        <v>1</v>
      </c>
      <c r="R642" s="40">
        <f t="shared" si="68"/>
        <v>0</v>
      </c>
      <c r="S642" s="43"/>
      <c r="T642" s="42">
        <v>1</v>
      </c>
      <c r="U642" s="42">
        <f t="shared" si="69"/>
        <v>0</v>
      </c>
      <c r="V642" s="56"/>
      <c r="W642" s="55">
        <f t="shared" si="70"/>
        <v>0</v>
      </c>
    </row>
    <row r="643" spans="1:23" s="34" customFormat="1" ht="18" hidden="1" customHeight="1" x14ac:dyDescent="0.2">
      <c r="A643" s="12">
        <v>642</v>
      </c>
      <c r="B643" s="8"/>
      <c r="C643" s="20"/>
      <c r="D643" s="21"/>
      <c r="E643" s="207"/>
      <c r="F643" s="4"/>
      <c r="G643" s="4"/>
      <c r="H643" s="14"/>
      <c r="I643" s="14"/>
      <c r="J643" s="14"/>
      <c r="K643" s="14"/>
      <c r="L643" s="14"/>
      <c r="M643" s="14"/>
      <c r="N643" s="14"/>
      <c r="O643" s="25"/>
      <c r="P643" s="40"/>
      <c r="Q643" s="40">
        <v>1</v>
      </c>
      <c r="R643" s="40">
        <f t="shared" si="68"/>
        <v>0</v>
      </c>
      <c r="S643" s="43"/>
      <c r="T643" s="42">
        <v>1</v>
      </c>
      <c r="U643" s="42">
        <f t="shared" si="69"/>
        <v>0</v>
      </c>
      <c r="V643" s="56"/>
      <c r="W643" s="55">
        <f t="shared" si="70"/>
        <v>0</v>
      </c>
    </row>
    <row r="644" spans="1:23" s="34" customFormat="1" ht="18" hidden="1" customHeight="1" x14ac:dyDescent="0.2">
      <c r="A644" s="12">
        <v>643</v>
      </c>
      <c r="B644" s="8"/>
      <c r="C644" s="20"/>
      <c r="D644" s="21"/>
      <c r="E644" s="207"/>
      <c r="F644" s="4"/>
      <c r="G644" s="4"/>
      <c r="H644" s="14"/>
      <c r="I644" s="14"/>
      <c r="J644" s="14"/>
      <c r="K644" s="14"/>
      <c r="L644" s="14"/>
      <c r="M644" s="14"/>
      <c r="N644" s="14"/>
      <c r="O644" s="25"/>
      <c r="P644" s="40"/>
      <c r="Q644" s="40">
        <v>1</v>
      </c>
      <c r="R644" s="40">
        <f t="shared" si="68"/>
        <v>0</v>
      </c>
      <c r="S644" s="43"/>
      <c r="T644" s="42">
        <v>1</v>
      </c>
      <c r="U644" s="42">
        <f t="shared" si="69"/>
        <v>0</v>
      </c>
      <c r="V644" s="56"/>
      <c r="W644" s="55">
        <f t="shared" si="70"/>
        <v>0</v>
      </c>
    </row>
    <row r="645" spans="1:23" s="34" customFormat="1" ht="18" hidden="1" customHeight="1" x14ac:dyDescent="0.2">
      <c r="A645" s="12">
        <v>644</v>
      </c>
      <c r="B645" s="8"/>
      <c r="C645" s="20"/>
      <c r="D645" s="21"/>
      <c r="E645" s="207"/>
      <c r="F645" s="4"/>
      <c r="G645" s="4"/>
      <c r="H645" s="14"/>
      <c r="I645" s="14"/>
      <c r="J645" s="14"/>
      <c r="K645" s="14"/>
      <c r="L645" s="14"/>
      <c r="M645" s="14"/>
      <c r="N645" s="14"/>
      <c r="O645" s="25"/>
      <c r="P645" s="40"/>
      <c r="Q645" s="40">
        <v>1</v>
      </c>
      <c r="R645" s="40">
        <f t="shared" si="68"/>
        <v>0</v>
      </c>
      <c r="S645" s="43"/>
      <c r="T645" s="42">
        <v>1</v>
      </c>
      <c r="U645" s="42">
        <f t="shared" si="69"/>
        <v>0</v>
      </c>
      <c r="V645" s="56"/>
      <c r="W645" s="55">
        <f t="shared" si="70"/>
        <v>0</v>
      </c>
    </row>
    <row r="646" spans="1:23" s="34" customFormat="1" ht="18" hidden="1" customHeight="1" x14ac:dyDescent="0.2">
      <c r="A646" s="12">
        <v>645</v>
      </c>
      <c r="B646" s="8"/>
      <c r="C646" s="20"/>
      <c r="D646" s="21"/>
      <c r="E646" s="207"/>
      <c r="F646" s="4"/>
      <c r="G646" s="4"/>
      <c r="H646" s="14"/>
      <c r="I646" s="14"/>
      <c r="J646" s="14"/>
      <c r="K646" s="14"/>
      <c r="L646" s="14"/>
      <c r="M646" s="14"/>
      <c r="N646" s="14"/>
      <c r="O646" s="25"/>
      <c r="P646" s="40"/>
      <c r="Q646" s="40">
        <v>1</v>
      </c>
      <c r="R646" s="40">
        <f t="shared" si="68"/>
        <v>0</v>
      </c>
      <c r="S646" s="43"/>
      <c r="T646" s="42">
        <v>1</v>
      </c>
      <c r="U646" s="42">
        <f t="shared" si="69"/>
        <v>0</v>
      </c>
      <c r="V646" s="56"/>
      <c r="W646" s="55">
        <f t="shared" si="70"/>
        <v>0</v>
      </c>
    </row>
    <row r="647" spans="1:23" s="34" customFormat="1" ht="18" hidden="1" customHeight="1" x14ac:dyDescent="0.2">
      <c r="A647" s="12">
        <v>646</v>
      </c>
      <c r="B647" s="8"/>
      <c r="C647" s="20"/>
      <c r="D647" s="21"/>
      <c r="E647" s="207"/>
      <c r="F647" s="4"/>
      <c r="G647" s="4"/>
      <c r="H647" s="14"/>
      <c r="I647" s="14"/>
      <c r="J647" s="14"/>
      <c r="K647" s="14"/>
      <c r="L647" s="14"/>
      <c r="M647" s="14"/>
      <c r="N647" s="14"/>
      <c r="O647" s="25"/>
      <c r="P647" s="40"/>
      <c r="Q647" s="40">
        <v>1</v>
      </c>
      <c r="R647" s="40">
        <f t="shared" si="68"/>
        <v>0</v>
      </c>
      <c r="S647" s="43"/>
      <c r="T647" s="42">
        <v>1</v>
      </c>
      <c r="U647" s="42">
        <f t="shared" si="69"/>
        <v>0</v>
      </c>
      <c r="V647" s="56"/>
      <c r="W647" s="55">
        <f t="shared" si="70"/>
        <v>0</v>
      </c>
    </row>
    <row r="648" spans="1:23" s="34" customFormat="1" ht="18" hidden="1" customHeight="1" x14ac:dyDescent="0.2">
      <c r="A648" s="12">
        <v>647</v>
      </c>
      <c r="B648" s="8"/>
      <c r="C648" s="20"/>
      <c r="D648" s="21"/>
      <c r="E648" s="207"/>
      <c r="F648" s="4"/>
      <c r="G648" s="4"/>
      <c r="H648" s="14"/>
      <c r="I648" s="14"/>
      <c r="J648" s="14"/>
      <c r="K648" s="14"/>
      <c r="L648" s="14"/>
      <c r="M648" s="14"/>
      <c r="N648" s="14"/>
      <c r="O648" s="25"/>
      <c r="P648" s="40"/>
      <c r="Q648" s="40">
        <v>1</v>
      </c>
      <c r="R648" s="40">
        <f t="shared" si="68"/>
        <v>0</v>
      </c>
      <c r="S648" s="43"/>
      <c r="T648" s="42">
        <v>1</v>
      </c>
      <c r="U648" s="42">
        <f t="shared" si="69"/>
        <v>0</v>
      </c>
      <c r="V648" s="56"/>
      <c r="W648" s="55">
        <f t="shared" si="70"/>
        <v>0</v>
      </c>
    </row>
    <row r="649" spans="1:23" s="34" customFormat="1" ht="18" hidden="1" customHeight="1" x14ac:dyDescent="0.2">
      <c r="A649" s="12">
        <v>648</v>
      </c>
      <c r="B649" s="8"/>
      <c r="C649" s="20"/>
      <c r="D649" s="21"/>
      <c r="E649" s="207"/>
      <c r="F649" s="4"/>
      <c r="G649" s="4"/>
      <c r="H649" s="14"/>
      <c r="I649" s="14"/>
      <c r="J649" s="14"/>
      <c r="K649" s="14"/>
      <c r="L649" s="14"/>
      <c r="M649" s="14"/>
      <c r="N649" s="14"/>
      <c r="O649" s="25"/>
      <c r="P649" s="40"/>
      <c r="Q649" s="40">
        <v>1</v>
      </c>
      <c r="R649" s="40">
        <f t="shared" si="68"/>
        <v>0</v>
      </c>
      <c r="S649" s="43"/>
      <c r="T649" s="42">
        <v>1</v>
      </c>
      <c r="U649" s="42">
        <f t="shared" si="69"/>
        <v>0</v>
      </c>
      <c r="V649" s="56"/>
      <c r="W649" s="55">
        <f t="shared" si="70"/>
        <v>0</v>
      </c>
    </row>
    <row r="650" spans="1:23" s="34" customFormat="1" ht="18" hidden="1" customHeight="1" x14ac:dyDescent="0.2">
      <c r="A650" s="12">
        <v>649</v>
      </c>
      <c r="B650" s="8"/>
      <c r="C650" s="20"/>
      <c r="D650" s="21"/>
      <c r="E650" s="207"/>
      <c r="F650" s="4"/>
      <c r="G650" s="4"/>
      <c r="H650" s="14"/>
      <c r="I650" s="14"/>
      <c r="J650" s="14"/>
      <c r="K650" s="14"/>
      <c r="L650" s="14"/>
      <c r="M650" s="14"/>
      <c r="N650" s="14"/>
      <c r="O650" s="25"/>
      <c r="P650" s="40"/>
      <c r="Q650" s="40">
        <v>1</v>
      </c>
      <c r="R650" s="40">
        <f t="shared" si="68"/>
        <v>0</v>
      </c>
      <c r="S650" s="43"/>
      <c r="T650" s="42">
        <v>1</v>
      </c>
      <c r="U650" s="42">
        <f t="shared" si="69"/>
        <v>0</v>
      </c>
      <c r="V650" s="56"/>
      <c r="W650" s="55">
        <f t="shared" si="70"/>
        <v>0</v>
      </c>
    </row>
    <row r="651" spans="1:23" s="34" customFormat="1" ht="18" hidden="1" customHeight="1" x14ac:dyDescent="0.2">
      <c r="A651" s="12">
        <v>650</v>
      </c>
      <c r="B651" s="8"/>
      <c r="C651" s="20"/>
      <c r="D651" s="21"/>
      <c r="E651" s="207"/>
      <c r="F651" s="4"/>
      <c r="G651" s="4"/>
      <c r="H651" s="14"/>
      <c r="I651" s="14"/>
      <c r="J651" s="14"/>
      <c r="K651" s="14"/>
      <c r="L651" s="14"/>
      <c r="M651" s="14"/>
      <c r="N651" s="14"/>
      <c r="O651" s="25"/>
      <c r="P651" s="40"/>
      <c r="Q651" s="40">
        <v>1</v>
      </c>
      <c r="R651" s="40">
        <f t="shared" si="68"/>
        <v>0</v>
      </c>
      <c r="S651" s="43"/>
      <c r="T651" s="42">
        <v>1</v>
      </c>
      <c r="U651" s="42">
        <f t="shared" si="69"/>
        <v>0</v>
      </c>
      <c r="V651" s="56"/>
      <c r="W651" s="55">
        <f t="shared" si="70"/>
        <v>0</v>
      </c>
    </row>
    <row r="652" spans="1:23" s="34" customFormat="1" ht="18" hidden="1" customHeight="1" x14ac:dyDescent="0.2">
      <c r="A652" s="12">
        <v>651</v>
      </c>
      <c r="B652" s="8"/>
      <c r="C652" s="20"/>
      <c r="D652" s="21"/>
      <c r="E652" s="207"/>
      <c r="F652" s="4"/>
      <c r="G652" s="4"/>
      <c r="H652" s="14"/>
      <c r="I652" s="14"/>
      <c r="J652" s="14"/>
      <c r="K652" s="14"/>
      <c r="L652" s="14"/>
      <c r="M652" s="14"/>
      <c r="N652" s="14"/>
      <c r="O652" s="25"/>
      <c r="P652" s="40"/>
      <c r="Q652" s="40">
        <v>1</v>
      </c>
      <c r="R652" s="40">
        <f t="shared" si="68"/>
        <v>0</v>
      </c>
      <c r="S652" s="43"/>
      <c r="T652" s="42">
        <v>1</v>
      </c>
      <c r="U652" s="42">
        <f t="shared" si="69"/>
        <v>0</v>
      </c>
      <c r="V652" s="56"/>
      <c r="W652" s="55">
        <f t="shared" si="70"/>
        <v>0</v>
      </c>
    </row>
    <row r="653" spans="1:23" s="34" customFormat="1" ht="18" hidden="1" customHeight="1" x14ac:dyDescent="0.2">
      <c r="A653" s="12">
        <v>652</v>
      </c>
      <c r="B653" s="8"/>
      <c r="C653" s="20"/>
      <c r="D653" s="21"/>
      <c r="E653" s="207"/>
      <c r="F653" s="4"/>
      <c r="G653" s="4"/>
      <c r="H653" s="14"/>
      <c r="I653" s="14"/>
      <c r="J653" s="14"/>
      <c r="K653" s="14"/>
      <c r="L653" s="14"/>
      <c r="M653" s="14"/>
      <c r="N653" s="14"/>
      <c r="O653" s="25"/>
      <c r="P653" s="40"/>
      <c r="Q653" s="40">
        <v>1</v>
      </c>
      <c r="R653" s="40">
        <f t="shared" si="68"/>
        <v>0</v>
      </c>
      <c r="S653" s="43"/>
      <c r="T653" s="42">
        <v>1</v>
      </c>
      <c r="U653" s="42">
        <f t="shared" si="69"/>
        <v>0</v>
      </c>
      <c r="V653" s="56"/>
      <c r="W653" s="55">
        <f t="shared" si="70"/>
        <v>0</v>
      </c>
    </row>
    <row r="654" spans="1:23" s="34" customFormat="1" ht="18" hidden="1" customHeight="1" x14ac:dyDescent="0.2">
      <c r="A654" s="12">
        <v>653</v>
      </c>
      <c r="B654" s="8"/>
      <c r="C654" s="20"/>
      <c r="D654" s="21"/>
      <c r="E654" s="207"/>
      <c r="F654" s="4"/>
      <c r="G654" s="4"/>
      <c r="H654" s="14"/>
      <c r="I654" s="14"/>
      <c r="J654" s="14"/>
      <c r="K654" s="14"/>
      <c r="L654" s="14"/>
      <c r="M654" s="14"/>
      <c r="N654" s="14"/>
      <c r="O654" s="25"/>
      <c r="P654" s="40"/>
      <c r="Q654" s="40">
        <v>1</v>
      </c>
      <c r="R654" s="40">
        <f t="shared" si="68"/>
        <v>0</v>
      </c>
      <c r="S654" s="43"/>
      <c r="T654" s="42">
        <v>1</v>
      </c>
      <c r="U654" s="42">
        <f t="shared" si="69"/>
        <v>0</v>
      </c>
      <c r="V654" s="56"/>
      <c r="W654" s="55">
        <f t="shared" si="70"/>
        <v>0</v>
      </c>
    </row>
    <row r="655" spans="1:23" s="34" customFormat="1" ht="18" hidden="1" customHeight="1" x14ac:dyDescent="0.2">
      <c r="A655" s="12">
        <v>654</v>
      </c>
      <c r="B655" s="8"/>
      <c r="C655" s="20"/>
      <c r="D655" s="21"/>
      <c r="E655" s="207"/>
      <c r="F655" s="4"/>
      <c r="G655" s="4"/>
      <c r="H655" s="14"/>
      <c r="I655" s="14"/>
      <c r="J655" s="14"/>
      <c r="K655" s="14"/>
      <c r="L655" s="14"/>
      <c r="M655" s="14"/>
      <c r="N655" s="14"/>
      <c r="O655" s="25"/>
      <c r="P655" s="40"/>
      <c r="Q655" s="40">
        <v>1</v>
      </c>
      <c r="R655" s="40">
        <f t="shared" ref="R655:R718" si="71">IF(N655="S/F",(P655*F655),IF(N655="S",(SUM(F655*P655*Q655)),0))</f>
        <v>0</v>
      </c>
      <c r="S655" s="43"/>
      <c r="T655" s="42">
        <v>1</v>
      </c>
      <c r="U655" s="42">
        <f t="shared" ref="U655:U718" si="72">IF(N655="S/F",(S655*F655),IF(N655="F",(SUM(S655*F655*T655)),0))</f>
        <v>0</v>
      </c>
      <c r="V655" s="56"/>
      <c r="W655" s="55">
        <f t="shared" ref="W655:W718" si="73">G655*V655</f>
        <v>0</v>
      </c>
    </row>
    <row r="656" spans="1:23" s="34" customFormat="1" ht="18" hidden="1" customHeight="1" x14ac:dyDescent="0.2">
      <c r="A656" s="12">
        <v>655</v>
      </c>
      <c r="B656" s="8"/>
      <c r="C656" s="20"/>
      <c r="D656" s="21"/>
      <c r="E656" s="207"/>
      <c r="F656" s="4"/>
      <c r="G656" s="4"/>
      <c r="H656" s="14"/>
      <c r="I656" s="14"/>
      <c r="J656" s="14"/>
      <c r="K656" s="14"/>
      <c r="L656" s="14"/>
      <c r="M656" s="14"/>
      <c r="N656" s="14"/>
      <c r="O656" s="25"/>
      <c r="P656" s="40"/>
      <c r="Q656" s="40">
        <v>1</v>
      </c>
      <c r="R656" s="40">
        <f t="shared" si="71"/>
        <v>0</v>
      </c>
      <c r="S656" s="43"/>
      <c r="T656" s="42">
        <v>1</v>
      </c>
      <c r="U656" s="42">
        <f t="shared" si="72"/>
        <v>0</v>
      </c>
      <c r="V656" s="56"/>
      <c r="W656" s="55">
        <f t="shared" si="73"/>
        <v>0</v>
      </c>
    </row>
    <row r="657" spans="1:23" s="34" customFormat="1" ht="18" hidden="1" customHeight="1" x14ac:dyDescent="0.2">
      <c r="A657" s="12">
        <v>656</v>
      </c>
      <c r="B657" s="8"/>
      <c r="C657" s="20"/>
      <c r="D657" s="21"/>
      <c r="E657" s="207"/>
      <c r="F657" s="4"/>
      <c r="G657" s="4"/>
      <c r="H657" s="14"/>
      <c r="I657" s="14"/>
      <c r="J657" s="14"/>
      <c r="K657" s="14"/>
      <c r="L657" s="14"/>
      <c r="M657" s="14"/>
      <c r="N657" s="14"/>
      <c r="O657" s="25"/>
      <c r="P657" s="40"/>
      <c r="Q657" s="40">
        <v>1</v>
      </c>
      <c r="R657" s="40">
        <f t="shared" si="71"/>
        <v>0</v>
      </c>
      <c r="S657" s="43"/>
      <c r="T657" s="42">
        <v>1</v>
      </c>
      <c r="U657" s="42">
        <f t="shared" si="72"/>
        <v>0</v>
      </c>
      <c r="V657" s="56"/>
      <c r="W657" s="55">
        <f t="shared" si="73"/>
        <v>0</v>
      </c>
    </row>
    <row r="658" spans="1:23" s="34" customFormat="1" ht="18" hidden="1" customHeight="1" x14ac:dyDescent="0.2">
      <c r="A658" s="12">
        <v>657</v>
      </c>
      <c r="B658" s="8"/>
      <c r="C658" s="20"/>
      <c r="D658" s="21"/>
      <c r="E658" s="207"/>
      <c r="F658" s="4"/>
      <c r="G658" s="4"/>
      <c r="H658" s="14"/>
      <c r="I658" s="14"/>
      <c r="J658" s="14"/>
      <c r="K658" s="14"/>
      <c r="L658" s="14"/>
      <c r="M658" s="14"/>
      <c r="N658" s="14"/>
      <c r="O658" s="25"/>
      <c r="P658" s="40"/>
      <c r="Q658" s="40">
        <v>1</v>
      </c>
      <c r="R658" s="40">
        <f t="shared" si="71"/>
        <v>0</v>
      </c>
      <c r="S658" s="43"/>
      <c r="T658" s="42">
        <v>1</v>
      </c>
      <c r="U658" s="42">
        <f t="shared" si="72"/>
        <v>0</v>
      </c>
      <c r="V658" s="56"/>
      <c r="W658" s="55">
        <f t="shared" si="73"/>
        <v>0</v>
      </c>
    </row>
    <row r="659" spans="1:23" s="34" customFormat="1" ht="18" hidden="1" customHeight="1" x14ac:dyDescent="0.2">
      <c r="A659" s="12">
        <v>658</v>
      </c>
      <c r="B659" s="8"/>
      <c r="C659" s="20"/>
      <c r="D659" s="21"/>
      <c r="E659" s="207"/>
      <c r="F659" s="4"/>
      <c r="G659" s="4"/>
      <c r="H659" s="14"/>
      <c r="I659" s="14"/>
      <c r="J659" s="14"/>
      <c r="K659" s="14"/>
      <c r="L659" s="14"/>
      <c r="M659" s="14"/>
      <c r="N659" s="14"/>
      <c r="O659" s="25"/>
      <c r="P659" s="40"/>
      <c r="Q659" s="40">
        <v>1</v>
      </c>
      <c r="R659" s="40">
        <f t="shared" si="71"/>
        <v>0</v>
      </c>
      <c r="S659" s="43"/>
      <c r="T659" s="42">
        <v>1</v>
      </c>
      <c r="U659" s="42">
        <f t="shared" si="72"/>
        <v>0</v>
      </c>
      <c r="V659" s="56"/>
      <c r="W659" s="55">
        <f t="shared" si="73"/>
        <v>0</v>
      </c>
    </row>
    <row r="660" spans="1:23" s="34" customFormat="1" ht="18" hidden="1" customHeight="1" x14ac:dyDescent="0.2">
      <c r="A660" s="12">
        <v>659</v>
      </c>
      <c r="B660" s="8"/>
      <c r="C660" s="20"/>
      <c r="D660" s="21"/>
      <c r="E660" s="207"/>
      <c r="F660" s="4"/>
      <c r="G660" s="4"/>
      <c r="H660" s="14"/>
      <c r="I660" s="14"/>
      <c r="J660" s="14"/>
      <c r="K660" s="14"/>
      <c r="L660" s="14"/>
      <c r="M660" s="14"/>
      <c r="N660" s="14"/>
      <c r="O660" s="25"/>
      <c r="P660" s="40"/>
      <c r="Q660" s="40">
        <v>1</v>
      </c>
      <c r="R660" s="40">
        <f t="shared" si="71"/>
        <v>0</v>
      </c>
      <c r="S660" s="43"/>
      <c r="T660" s="42">
        <v>1</v>
      </c>
      <c r="U660" s="42">
        <f t="shared" si="72"/>
        <v>0</v>
      </c>
      <c r="V660" s="56"/>
      <c r="W660" s="55">
        <f t="shared" si="73"/>
        <v>0</v>
      </c>
    </row>
    <row r="661" spans="1:23" s="34" customFormat="1" ht="18" hidden="1" customHeight="1" x14ac:dyDescent="0.2">
      <c r="A661" s="12">
        <v>660</v>
      </c>
      <c r="B661" s="8"/>
      <c r="C661" s="20"/>
      <c r="D661" s="21"/>
      <c r="E661" s="207"/>
      <c r="F661" s="4"/>
      <c r="G661" s="4"/>
      <c r="H661" s="14"/>
      <c r="I661" s="14"/>
      <c r="J661" s="14"/>
      <c r="K661" s="14"/>
      <c r="L661" s="14"/>
      <c r="M661" s="14"/>
      <c r="N661" s="14"/>
      <c r="O661" s="25"/>
      <c r="P661" s="40"/>
      <c r="Q661" s="40">
        <v>1</v>
      </c>
      <c r="R661" s="40">
        <f t="shared" si="71"/>
        <v>0</v>
      </c>
      <c r="S661" s="43"/>
      <c r="T661" s="42">
        <v>1</v>
      </c>
      <c r="U661" s="42">
        <f t="shared" si="72"/>
        <v>0</v>
      </c>
      <c r="V661" s="56"/>
      <c r="W661" s="55">
        <f t="shared" si="73"/>
        <v>0</v>
      </c>
    </row>
    <row r="662" spans="1:23" s="34" customFormat="1" ht="18" hidden="1" customHeight="1" x14ac:dyDescent="0.2">
      <c r="A662" s="12">
        <v>661</v>
      </c>
      <c r="B662" s="8"/>
      <c r="C662" s="20"/>
      <c r="D662" s="21"/>
      <c r="E662" s="207"/>
      <c r="F662" s="4"/>
      <c r="G662" s="4"/>
      <c r="H662" s="14"/>
      <c r="I662" s="14"/>
      <c r="J662" s="14"/>
      <c r="K662" s="14"/>
      <c r="L662" s="14"/>
      <c r="M662" s="14"/>
      <c r="N662" s="14"/>
      <c r="O662" s="25"/>
      <c r="P662" s="40"/>
      <c r="Q662" s="40">
        <v>1</v>
      </c>
      <c r="R662" s="40">
        <f t="shared" si="71"/>
        <v>0</v>
      </c>
      <c r="S662" s="43"/>
      <c r="T662" s="42">
        <v>1</v>
      </c>
      <c r="U662" s="42">
        <f t="shared" si="72"/>
        <v>0</v>
      </c>
      <c r="V662" s="56"/>
      <c r="W662" s="55">
        <f t="shared" si="73"/>
        <v>0</v>
      </c>
    </row>
    <row r="663" spans="1:23" s="34" customFormat="1" ht="18" hidden="1" customHeight="1" x14ac:dyDescent="0.2">
      <c r="A663" s="12">
        <v>662</v>
      </c>
      <c r="B663" s="8"/>
      <c r="C663" s="20"/>
      <c r="D663" s="21"/>
      <c r="E663" s="207"/>
      <c r="F663" s="4"/>
      <c r="G663" s="4"/>
      <c r="H663" s="14"/>
      <c r="I663" s="14"/>
      <c r="J663" s="14"/>
      <c r="K663" s="14"/>
      <c r="L663" s="14"/>
      <c r="M663" s="14"/>
      <c r="N663" s="14"/>
      <c r="O663" s="25"/>
      <c r="P663" s="40"/>
      <c r="Q663" s="40">
        <v>1</v>
      </c>
      <c r="R663" s="40">
        <f t="shared" si="71"/>
        <v>0</v>
      </c>
      <c r="S663" s="43"/>
      <c r="T663" s="42">
        <v>1</v>
      </c>
      <c r="U663" s="42">
        <f t="shared" si="72"/>
        <v>0</v>
      </c>
      <c r="V663" s="56"/>
      <c r="W663" s="55">
        <f t="shared" si="73"/>
        <v>0</v>
      </c>
    </row>
    <row r="664" spans="1:23" s="34" customFormat="1" ht="18" hidden="1" customHeight="1" x14ac:dyDescent="0.2">
      <c r="A664" s="12">
        <v>663</v>
      </c>
      <c r="B664" s="8"/>
      <c r="C664" s="20"/>
      <c r="D664" s="21"/>
      <c r="E664" s="207"/>
      <c r="F664" s="4"/>
      <c r="G664" s="4"/>
      <c r="H664" s="14"/>
      <c r="I664" s="14"/>
      <c r="J664" s="14"/>
      <c r="K664" s="14"/>
      <c r="L664" s="14"/>
      <c r="M664" s="14"/>
      <c r="N664" s="14"/>
      <c r="O664" s="25"/>
      <c r="P664" s="40"/>
      <c r="Q664" s="40">
        <v>1</v>
      </c>
      <c r="R664" s="40">
        <f t="shared" si="71"/>
        <v>0</v>
      </c>
      <c r="S664" s="43"/>
      <c r="T664" s="42">
        <v>1</v>
      </c>
      <c r="U664" s="42">
        <f t="shared" si="72"/>
        <v>0</v>
      </c>
      <c r="V664" s="56"/>
      <c r="W664" s="55">
        <f t="shared" si="73"/>
        <v>0</v>
      </c>
    </row>
    <row r="665" spans="1:23" s="34" customFormat="1" ht="18" hidden="1" customHeight="1" x14ac:dyDescent="0.2">
      <c r="A665" s="12">
        <v>664</v>
      </c>
      <c r="B665" s="8"/>
      <c r="C665" s="20"/>
      <c r="D665" s="21"/>
      <c r="E665" s="207"/>
      <c r="F665" s="4"/>
      <c r="G665" s="4"/>
      <c r="H665" s="14"/>
      <c r="I665" s="14"/>
      <c r="J665" s="14"/>
      <c r="K665" s="14"/>
      <c r="L665" s="14"/>
      <c r="M665" s="14"/>
      <c r="N665" s="14"/>
      <c r="O665" s="25"/>
      <c r="P665" s="40"/>
      <c r="Q665" s="40">
        <v>1</v>
      </c>
      <c r="R665" s="40">
        <f t="shared" si="71"/>
        <v>0</v>
      </c>
      <c r="S665" s="43"/>
      <c r="T665" s="42">
        <v>1</v>
      </c>
      <c r="U665" s="42">
        <f t="shared" si="72"/>
        <v>0</v>
      </c>
      <c r="V665" s="56"/>
      <c r="W665" s="55">
        <f t="shared" si="73"/>
        <v>0</v>
      </c>
    </row>
    <row r="666" spans="1:23" s="34" customFormat="1" ht="18" hidden="1" customHeight="1" x14ac:dyDescent="0.2">
      <c r="A666" s="12">
        <v>665</v>
      </c>
      <c r="B666" s="8"/>
      <c r="C666" s="20"/>
      <c r="D666" s="21"/>
      <c r="E666" s="207"/>
      <c r="F666" s="4"/>
      <c r="G666" s="4"/>
      <c r="H666" s="14"/>
      <c r="I666" s="14"/>
      <c r="J666" s="14"/>
      <c r="K666" s="14"/>
      <c r="L666" s="14"/>
      <c r="M666" s="14"/>
      <c r="N666" s="14"/>
      <c r="O666" s="25"/>
      <c r="P666" s="40"/>
      <c r="Q666" s="40">
        <v>1</v>
      </c>
      <c r="R666" s="40">
        <f t="shared" si="71"/>
        <v>0</v>
      </c>
      <c r="S666" s="43"/>
      <c r="T666" s="42">
        <v>1</v>
      </c>
      <c r="U666" s="42">
        <f t="shared" si="72"/>
        <v>0</v>
      </c>
      <c r="V666" s="56"/>
      <c r="W666" s="55">
        <f t="shared" si="73"/>
        <v>0</v>
      </c>
    </row>
    <row r="667" spans="1:23" s="34" customFormat="1" ht="18" hidden="1" customHeight="1" x14ac:dyDescent="0.2">
      <c r="A667" s="12">
        <v>666</v>
      </c>
      <c r="B667" s="8"/>
      <c r="C667" s="20"/>
      <c r="D667" s="21"/>
      <c r="E667" s="207"/>
      <c r="F667" s="4"/>
      <c r="G667" s="4"/>
      <c r="H667" s="14"/>
      <c r="I667" s="14"/>
      <c r="J667" s="14"/>
      <c r="K667" s="14"/>
      <c r="L667" s="14"/>
      <c r="M667" s="14"/>
      <c r="N667" s="14"/>
      <c r="O667" s="25"/>
      <c r="P667" s="40"/>
      <c r="Q667" s="40">
        <v>1</v>
      </c>
      <c r="R667" s="40">
        <f t="shared" si="71"/>
        <v>0</v>
      </c>
      <c r="S667" s="43"/>
      <c r="T667" s="42">
        <v>1</v>
      </c>
      <c r="U667" s="42">
        <f t="shared" si="72"/>
        <v>0</v>
      </c>
      <c r="V667" s="56"/>
      <c r="W667" s="55">
        <f t="shared" si="73"/>
        <v>0</v>
      </c>
    </row>
    <row r="668" spans="1:23" s="34" customFormat="1" ht="18" hidden="1" customHeight="1" x14ac:dyDescent="0.2">
      <c r="A668" s="12">
        <v>667</v>
      </c>
      <c r="B668" s="8"/>
      <c r="C668" s="20"/>
      <c r="D668" s="21"/>
      <c r="E668" s="207"/>
      <c r="F668" s="4"/>
      <c r="G668" s="4"/>
      <c r="H668" s="14"/>
      <c r="I668" s="14"/>
      <c r="J668" s="14"/>
      <c r="K668" s="14"/>
      <c r="L668" s="14"/>
      <c r="M668" s="14"/>
      <c r="N668" s="14"/>
      <c r="O668" s="25"/>
      <c r="P668" s="40"/>
      <c r="Q668" s="40">
        <v>1</v>
      </c>
      <c r="R668" s="40">
        <f t="shared" si="71"/>
        <v>0</v>
      </c>
      <c r="S668" s="43"/>
      <c r="T668" s="42">
        <v>1</v>
      </c>
      <c r="U668" s="42">
        <f t="shared" si="72"/>
        <v>0</v>
      </c>
      <c r="V668" s="56"/>
      <c r="W668" s="55">
        <f t="shared" si="73"/>
        <v>0</v>
      </c>
    </row>
    <row r="669" spans="1:23" s="34" customFormat="1" ht="18" hidden="1" customHeight="1" x14ac:dyDescent="0.2">
      <c r="A669" s="12">
        <v>668</v>
      </c>
      <c r="B669" s="8"/>
      <c r="C669" s="20"/>
      <c r="D669" s="21"/>
      <c r="E669" s="207"/>
      <c r="F669" s="4"/>
      <c r="G669" s="4"/>
      <c r="H669" s="14"/>
      <c r="I669" s="14"/>
      <c r="J669" s="14"/>
      <c r="K669" s="14"/>
      <c r="L669" s="14"/>
      <c r="M669" s="14"/>
      <c r="N669" s="14"/>
      <c r="O669" s="25"/>
      <c r="P669" s="40"/>
      <c r="Q669" s="40">
        <v>1</v>
      </c>
      <c r="R669" s="40">
        <f t="shared" si="71"/>
        <v>0</v>
      </c>
      <c r="S669" s="43"/>
      <c r="T669" s="42">
        <v>1</v>
      </c>
      <c r="U669" s="42">
        <f t="shared" si="72"/>
        <v>0</v>
      </c>
      <c r="V669" s="56"/>
      <c r="W669" s="55">
        <f t="shared" si="73"/>
        <v>0</v>
      </c>
    </row>
    <row r="670" spans="1:23" s="34" customFormat="1" ht="18" hidden="1" customHeight="1" x14ac:dyDescent="0.2">
      <c r="A670" s="12">
        <v>669</v>
      </c>
      <c r="B670" s="8"/>
      <c r="C670" s="20"/>
      <c r="D670" s="21"/>
      <c r="E670" s="207"/>
      <c r="F670" s="4"/>
      <c r="G670" s="4"/>
      <c r="H670" s="14"/>
      <c r="I670" s="14"/>
      <c r="J670" s="14"/>
      <c r="K670" s="14"/>
      <c r="L670" s="14"/>
      <c r="M670" s="14"/>
      <c r="N670" s="14"/>
      <c r="O670" s="25"/>
      <c r="P670" s="40"/>
      <c r="Q670" s="40">
        <v>1</v>
      </c>
      <c r="R670" s="40">
        <f t="shared" si="71"/>
        <v>0</v>
      </c>
      <c r="S670" s="43"/>
      <c r="T670" s="42">
        <v>1</v>
      </c>
      <c r="U670" s="42">
        <f t="shared" si="72"/>
        <v>0</v>
      </c>
      <c r="V670" s="56"/>
      <c r="W670" s="55">
        <f t="shared" si="73"/>
        <v>0</v>
      </c>
    </row>
    <row r="671" spans="1:23" s="34" customFormat="1" ht="18" hidden="1" customHeight="1" x14ac:dyDescent="0.2">
      <c r="A671" s="12">
        <v>670</v>
      </c>
      <c r="B671" s="8"/>
      <c r="C671" s="20"/>
      <c r="D671" s="21"/>
      <c r="E671" s="207"/>
      <c r="F671" s="4"/>
      <c r="G671" s="4"/>
      <c r="H671" s="14"/>
      <c r="I671" s="14"/>
      <c r="J671" s="14"/>
      <c r="K671" s="14"/>
      <c r="L671" s="14"/>
      <c r="M671" s="14"/>
      <c r="N671" s="14"/>
      <c r="O671" s="25"/>
      <c r="P671" s="40"/>
      <c r="Q671" s="40">
        <v>1</v>
      </c>
      <c r="R671" s="40">
        <f t="shared" si="71"/>
        <v>0</v>
      </c>
      <c r="S671" s="43"/>
      <c r="T671" s="42">
        <v>1</v>
      </c>
      <c r="U671" s="42">
        <f t="shared" si="72"/>
        <v>0</v>
      </c>
      <c r="V671" s="56"/>
      <c r="W671" s="55">
        <f t="shared" si="73"/>
        <v>0</v>
      </c>
    </row>
    <row r="672" spans="1:23" s="34" customFormat="1" ht="18" hidden="1" customHeight="1" x14ac:dyDescent="0.2">
      <c r="A672" s="12">
        <v>671</v>
      </c>
      <c r="B672" s="8"/>
      <c r="C672" s="20"/>
      <c r="D672" s="21"/>
      <c r="E672" s="207"/>
      <c r="F672" s="4"/>
      <c r="G672" s="4"/>
      <c r="H672" s="14"/>
      <c r="I672" s="14"/>
      <c r="J672" s="14"/>
      <c r="K672" s="14"/>
      <c r="L672" s="14"/>
      <c r="M672" s="14"/>
      <c r="N672" s="14"/>
      <c r="O672" s="25"/>
      <c r="P672" s="40"/>
      <c r="Q672" s="40">
        <v>1</v>
      </c>
      <c r="R672" s="40">
        <f t="shared" si="71"/>
        <v>0</v>
      </c>
      <c r="S672" s="43"/>
      <c r="T672" s="42">
        <v>1</v>
      </c>
      <c r="U672" s="42">
        <f t="shared" si="72"/>
        <v>0</v>
      </c>
      <c r="V672" s="56"/>
      <c r="W672" s="55">
        <f t="shared" si="73"/>
        <v>0</v>
      </c>
    </row>
    <row r="673" spans="1:23" s="34" customFormat="1" ht="18" hidden="1" customHeight="1" x14ac:dyDescent="0.2">
      <c r="A673" s="12">
        <v>672</v>
      </c>
      <c r="B673" s="8"/>
      <c r="C673" s="20"/>
      <c r="D673" s="21"/>
      <c r="E673" s="207"/>
      <c r="F673" s="4"/>
      <c r="G673" s="4"/>
      <c r="H673" s="14"/>
      <c r="I673" s="14"/>
      <c r="J673" s="14"/>
      <c r="K673" s="14"/>
      <c r="L673" s="14"/>
      <c r="M673" s="14"/>
      <c r="N673" s="14"/>
      <c r="O673" s="25"/>
      <c r="P673" s="40"/>
      <c r="Q673" s="40">
        <v>1</v>
      </c>
      <c r="R673" s="40">
        <f t="shared" si="71"/>
        <v>0</v>
      </c>
      <c r="S673" s="43"/>
      <c r="T673" s="42">
        <v>1</v>
      </c>
      <c r="U673" s="42">
        <f t="shared" si="72"/>
        <v>0</v>
      </c>
      <c r="V673" s="56"/>
      <c r="W673" s="55">
        <f t="shared" si="73"/>
        <v>0</v>
      </c>
    </row>
    <row r="674" spans="1:23" s="34" customFormat="1" ht="18" hidden="1" customHeight="1" x14ac:dyDescent="0.2">
      <c r="A674" s="12">
        <v>673</v>
      </c>
      <c r="B674" s="8"/>
      <c r="C674" s="20"/>
      <c r="D674" s="21"/>
      <c r="E674" s="207"/>
      <c r="F674" s="4"/>
      <c r="G674" s="4"/>
      <c r="H674" s="14"/>
      <c r="I674" s="14"/>
      <c r="J674" s="14"/>
      <c r="K674" s="14"/>
      <c r="L674" s="14"/>
      <c r="M674" s="14"/>
      <c r="N674" s="14"/>
      <c r="O674" s="25"/>
      <c r="P674" s="40"/>
      <c r="Q674" s="40">
        <v>1</v>
      </c>
      <c r="R674" s="40">
        <f t="shared" si="71"/>
        <v>0</v>
      </c>
      <c r="S674" s="43"/>
      <c r="T674" s="42">
        <v>1</v>
      </c>
      <c r="U674" s="42">
        <f t="shared" si="72"/>
        <v>0</v>
      </c>
      <c r="V674" s="56"/>
      <c r="W674" s="55">
        <f t="shared" si="73"/>
        <v>0</v>
      </c>
    </row>
    <row r="675" spans="1:23" s="34" customFormat="1" ht="18" hidden="1" customHeight="1" x14ac:dyDescent="0.2">
      <c r="A675" s="12">
        <v>674</v>
      </c>
      <c r="B675" s="8"/>
      <c r="C675" s="20"/>
      <c r="D675" s="21"/>
      <c r="E675" s="207"/>
      <c r="F675" s="4"/>
      <c r="G675" s="4"/>
      <c r="H675" s="14"/>
      <c r="I675" s="14"/>
      <c r="J675" s="14"/>
      <c r="K675" s="14"/>
      <c r="L675" s="14"/>
      <c r="M675" s="14"/>
      <c r="N675" s="14"/>
      <c r="O675" s="25"/>
      <c r="P675" s="40"/>
      <c r="Q675" s="40">
        <v>1</v>
      </c>
      <c r="R675" s="40">
        <f t="shared" si="71"/>
        <v>0</v>
      </c>
      <c r="S675" s="43"/>
      <c r="T675" s="42">
        <v>1</v>
      </c>
      <c r="U675" s="42">
        <f t="shared" si="72"/>
        <v>0</v>
      </c>
      <c r="V675" s="56"/>
      <c r="W675" s="55">
        <f t="shared" si="73"/>
        <v>0</v>
      </c>
    </row>
    <row r="676" spans="1:23" s="34" customFormat="1" ht="18" hidden="1" customHeight="1" x14ac:dyDescent="0.2">
      <c r="A676" s="12">
        <v>675</v>
      </c>
      <c r="B676" s="8"/>
      <c r="C676" s="20"/>
      <c r="D676" s="21"/>
      <c r="E676" s="207"/>
      <c r="F676" s="4"/>
      <c r="G676" s="4"/>
      <c r="H676" s="14"/>
      <c r="I676" s="14"/>
      <c r="J676" s="14"/>
      <c r="K676" s="14"/>
      <c r="L676" s="14"/>
      <c r="M676" s="14"/>
      <c r="N676" s="14"/>
      <c r="O676" s="25"/>
      <c r="P676" s="40"/>
      <c r="Q676" s="40">
        <v>1</v>
      </c>
      <c r="R676" s="40">
        <f t="shared" si="71"/>
        <v>0</v>
      </c>
      <c r="S676" s="43"/>
      <c r="T676" s="42">
        <v>1</v>
      </c>
      <c r="U676" s="42">
        <f t="shared" si="72"/>
        <v>0</v>
      </c>
      <c r="V676" s="56"/>
      <c r="W676" s="55">
        <f t="shared" si="73"/>
        <v>0</v>
      </c>
    </row>
    <row r="677" spans="1:23" s="34" customFormat="1" ht="18" hidden="1" customHeight="1" x14ac:dyDescent="0.2">
      <c r="A677" s="12">
        <v>676</v>
      </c>
      <c r="B677" s="8"/>
      <c r="C677" s="20"/>
      <c r="D677" s="21"/>
      <c r="E677" s="207"/>
      <c r="F677" s="4"/>
      <c r="G677" s="4"/>
      <c r="H677" s="14"/>
      <c r="I677" s="14"/>
      <c r="J677" s="14"/>
      <c r="K677" s="14"/>
      <c r="L677" s="14"/>
      <c r="M677" s="14"/>
      <c r="N677" s="14"/>
      <c r="O677" s="25"/>
      <c r="P677" s="40"/>
      <c r="Q677" s="40">
        <v>1</v>
      </c>
      <c r="R677" s="40">
        <f t="shared" si="71"/>
        <v>0</v>
      </c>
      <c r="S677" s="43"/>
      <c r="T677" s="42">
        <v>1</v>
      </c>
      <c r="U677" s="42">
        <f t="shared" si="72"/>
        <v>0</v>
      </c>
      <c r="V677" s="56"/>
      <c r="W677" s="55">
        <f t="shared" si="73"/>
        <v>0</v>
      </c>
    </row>
    <row r="678" spans="1:23" s="34" customFormat="1" ht="18" hidden="1" customHeight="1" x14ac:dyDescent="0.2">
      <c r="A678" s="12">
        <v>677</v>
      </c>
      <c r="B678" s="8"/>
      <c r="C678" s="20"/>
      <c r="D678" s="21"/>
      <c r="E678" s="207"/>
      <c r="F678" s="4"/>
      <c r="G678" s="4"/>
      <c r="H678" s="14"/>
      <c r="I678" s="14"/>
      <c r="J678" s="14"/>
      <c r="K678" s="14"/>
      <c r="L678" s="14"/>
      <c r="M678" s="14"/>
      <c r="N678" s="14"/>
      <c r="O678" s="25"/>
      <c r="P678" s="40"/>
      <c r="Q678" s="40">
        <v>1</v>
      </c>
      <c r="R678" s="40">
        <f t="shared" si="71"/>
        <v>0</v>
      </c>
      <c r="S678" s="43"/>
      <c r="T678" s="42">
        <v>1</v>
      </c>
      <c r="U678" s="42">
        <f t="shared" si="72"/>
        <v>0</v>
      </c>
      <c r="V678" s="56"/>
      <c r="W678" s="55">
        <f t="shared" si="73"/>
        <v>0</v>
      </c>
    </row>
    <row r="679" spans="1:23" s="34" customFormat="1" ht="18" hidden="1" customHeight="1" x14ac:dyDescent="0.2">
      <c r="A679" s="12">
        <v>678</v>
      </c>
      <c r="B679" s="8"/>
      <c r="C679" s="20"/>
      <c r="D679" s="21"/>
      <c r="E679" s="207"/>
      <c r="F679" s="4"/>
      <c r="G679" s="4"/>
      <c r="H679" s="14"/>
      <c r="I679" s="14"/>
      <c r="J679" s="14"/>
      <c r="K679" s="14"/>
      <c r="L679" s="14"/>
      <c r="M679" s="14"/>
      <c r="N679" s="14"/>
      <c r="O679" s="25"/>
      <c r="P679" s="40"/>
      <c r="Q679" s="40">
        <v>1</v>
      </c>
      <c r="R679" s="40">
        <f t="shared" si="71"/>
        <v>0</v>
      </c>
      <c r="S679" s="43"/>
      <c r="T679" s="42">
        <v>1</v>
      </c>
      <c r="U679" s="42">
        <f t="shared" si="72"/>
        <v>0</v>
      </c>
      <c r="V679" s="56"/>
      <c r="W679" s="55">
        <f t="shared" si="73"/>
        <v>0</v>
      </c>
    </row>
    <row r="680" spans="1:23" s="34" customFormat="1" ht="18" hidden="1" customHeight="1" x14ac:dyDescent="0.2">
      <c r="A680" s="12">
        <v>679</v>
      </c>
      <c r="B680" s="8"/>
      <c r="C680" s="20"/>
      <c r="D680" s="21"/>
      <c r="E680" s="207"/>
      <c r="F680" s="4"/>
      <c r="G680" s="4"/>
      <c r="H680" s="14"/>
      <c r="I680" s="14"/>
      <c r="J680" s="14"/>
      <c r="K680" s="14"/>
      <c r="L680" s="14"/>
      <c r="M680" s="14"/>
      <c r="N680" s="14"/>
      <c r="O680" s="25"/>
      <c r="P680" s="40"/>
      <c r="Q680" s="40">
        <v>1</v>
      </c>
      <c r="R680" s="40">
        <f t="shared" si="71"/>
        <v>0</v>
      </c>
      <c r="S680" s="43"/>
      <c r="T680" s="42">
        <v>1</v>
      </c>
      <c r="U680" s="42">
        <f t="shared" si="72"/>
        <v>0</v>
      </c>
      <c r="V680" s="56"/>
      <c r="W680" s="55">
        <f t="shared" si="73"/>
        <v>0</v>
      </c>
    </row>
    <row r="681" spans="1:23" s="34" customFormat="1" ht="18" hidden="1" customHeight="1" x14ac:dyDescent="0.2">
      <c r="A681" s="12">
        <v>680</v>
      </c>
      <c r="B681" s="8"/>
      <c r="C681" s="20"/>
      <c r="D681" s="21"/>
      <c r="E681" s="207"/>
      <c r="F681" s="4"/>
      <c r="G681" s="4"/>
      <c r="H681" s="14"/>
      <c r="I681" s="14"/>
      <c r="J681" s="14"/>
      <c r="K681" s="14"/>
      <c r="L681" s="14"/>
      <c r="M681" s="14"/>
      <c r="N681" s="14"/>
      <c r="O681" s="25"/>
      <c r="P681" s="40"/>
      <c r="Q681" s="40">
        <v>1</v>
      </c>
      <c r="R681" s="40">
        <f t="shared" si="71"/>
        <v>0</v>
      </c>
      <c r="S681" s="43"/>
      <c r="T681" s="42">
        <v>1</v>
      </c>
      <c r="U681" s="42">
        <f t="shared" si="72"/>
        <v>0</v>
      </c>
      <c r="V681" s="56"/>
      <c r="W681" s="55">
        <f t="shared" si="73"/>
        <v>0</v>
      </c>
    </row>
    <row r="682" spans="1:23" s="34" customFormat="1" ht="18" hidden="1" customHeight="1" x14ac:dyDescent="0.2">
      <c r="A682" s="12">
        <v>681</v>
      </c>
      <c r="B682" s="8"/>
      <c r="C682" s="20"/>
      <c r="D682" s="21"/>
      <c r="E682" s="207"/>
      <c r="F682" s="4"/>
      <c r="G682" s="4"/>
      <c r="H682" s="14"/>
      <c r="I682" s="14"/>
      <c r="J682" s="14"/>
      <c r="K682" s="14"/>
      <c r="L682" s="14"/>
      <c r="M682" s="14"/>
      <c r="N682" s="14"/>
      <c r="O682" s="25"/>
      <c r="P682" s="40"/>
      <c r="Q682" s="40">
        <v>1</v>
      </c>
      <c r="R682" s="40">
        <f t="shared" si="71"/>
        <v>0</v>
      </c>
      <c r="S682" s="43"/>
      <c r="T682" s="42">
        <v>1</v>
      </c>
      <c r="U682" s="42">
        <f t="shared" si="72"/>
        <v>0</v>
      </c>
      <c r="V682" s="56"/>
      <c r="W682" s="55">
        <f t="shared" si="73"/>
        <v>0</v>
      </c>
    </row>
    <row r="683" spans="1:23" s="34" customFormat="1" ht="18" hidden="1" customHeight="1" x14ac:dyDescent="0.2">
      <c r="A683" s="12">
        <v>682</v>
      </c>
      <c r="B683" s="8"/>
      <c r="C683" s="20"/>
      <c r="D683" s="21"/>
      <c r="E683" s="207"/>
      <c r="F683" s="4"/>
      <c r="G683" s="4"/>
      <c r="H683" s="14"/>
      <c r="I683" s="14"/>
      <c r="J683" s="14"/>
      <c r="K683" s="14"/>
      <c r="L683" s="14"/>
      <c r="M683" s="14"/>
      <c r="N683" s="14"/>
      <c r="O683" s="25"/>
      <c r="P683" s="40"/>
      <c r="Q683" s="40">
        <v>1</v>
      </c>
      <c r="R683" s="40">
        <f t="shared" si="71"/>
        <v>0</v>
      </c>
      <c r="S683" s="43"/>
      <c r="T683" s="42">
        <v>1</v>
      </c>
      <c r="U683" s="42">
        <f t="shared" si="72"/>
        <v>0</v>
      </c>
      <c r="V683" s="56"/>
      <c r="W683" s="55">
        <f t="shared" si="73"/>
        <v>0</v>
      </c>
    </row>
    <row r="684" spans="1:23" s="34" customFormat="1" ht="18" hidden="1" customHeight="1" x14ac:dyDescent="0.2">
      <c r="A684" s="12">
        <v>683</v>
      </c>
      <c r="B684" s="8"/>
      <c r="C684" s="20"/>
      <c r="D684" s="21"/>
      <c r="E684" s="207"/>
      <c r="F684" s="4"/>
      <c r="G684" s="4"/>
      <c r="H684" s="14"/>
      <c r="I684" s="14"/>
      <c r="J684" s="14"/>
      <c r="K684" s="14"/>
      <c r="L684" s="14"/>
      <c r="M684" s="14"/>
      <c r="N684" s="14"/>
      <c r="O684" s="25"/>
      <c r="P684" s="40"/>
      <c r="Q684" s="40">
        <v>1</v>
      </c>
      <c r="R684" s="40">
        <f t="shared" si="71"/>
        <v>0</v>
      </c>
      <c r="S684" s="43"/>
      <c r="T684" s="42">
        <v>1</v>
      </c>
      <c r="U684" s="42">
        <f t="shared" si="72"/>
        <v>0</v>
      </c>
      <c r="V684" s="56"/>
      <c r="W684" s="55">
        <f t="shared" si="73"/>
        <v>0</v>
      </c>
    </row>
    <row r="685" spans="1:23" s="34" customFormat="1" ht="18" hidden="1" customHeight="1" x14ac:dyDescent="0.2">
      <c r="A685" s="12">
        <v>684</v>
      </c>
      <c r="B685" s="8"/>
      <c r="C685" s="20"/>
      <c r="D685" s="21"/>
      <c r="E685" s="207"/>
      <c r="F685" s="4"/>
      <c r="G685" s="4"/>
      <c r="H685" s="14"/>
      <c r="I685" s="14"/>
      <c r="J685" s="14"/>
      <c r="K685" s="14"/>
      <c r="L685" s="14"/>
      <c r="M685" s="14"/>
      <c r="N685" s="14"/>
      <c r="O685" s="25"/>
      <c r="P685" s="40"/>
      <c r="Q685" s="40">
        <v>1</v>
      </c>
      <c r="R685" s="40">
        <f t="shared" si="71"/>
        <v>0</v>
      </c>
      <c r="S685" s="43"/>
      <c r="T685" s="42">
        <v>1</v>
      </c>
      <c r="U685" s="42">
        <f t="shared" si="72"/>
        <v>0</v>
      </c>
      <c r="V685" s="56"/>
      <c r="W685" s="55">
        <f t="shared" si="73"/>
        <v>0</v>
      </c>
    </row>
    <row r="686" spans="1:23" s="34" customFormat="1" ht="18" hidden="1" customHeight="1" x14ac:dyDescent="0.2">
      <c r="A686" s="12">
        <v>685</v>
      </c>
      <c r="B686" s="8"/>
      <c r="C686" s="20"/>
      <c r="D686" s="21"/>
      <c r="E686" s="207"/>
      <c r="F686" s="4"/>
      <c r="G686" s="4"/>
      <c r="H686" s="14"/>
      <c r="I686" s="14"/>
      <c r="J686" s="14"/>
      <c r="K686" s="14"/>
      <c r="L686" s="14"/>
      <c r="M686" s="14"/>
      <c r="N686" s="14"/>
      <c r="O686" s="25"/>
      <c r="P686" s="40"/>
      <c r="Q686" s="40">
        <v>1</v>
      </c>
      <c r="R686" s="40">
        <f t="shared" si="71"/>
        <v>0</v>
      </c>
      <c r="S686" s="43"/>
      <c r="T686" s="42">
        <v>1</v>
      </c>
      <c r="U686" s="42">
        <f t="shared" si="72"/>
        <v>0</v>
      </c>
      <c r="V686" s="56"/>
      <c r="W686" s="55">
        <f t="shared" si="73"/>
        <v>0</v>
      </c>
    </row>
    <row r="687" spans="1:23" s="34" customFormat="1" ht="18" hidden="1" customHeight="1" x14ac:dyDescent="0.2">
      <c r="A687" s="12">
        <v>686</v>
      </c>
      <c r="B687" s="8"/>
      <c r="C687" s="20"/>
      <c r="D687" s="21"/>
      <c r="E687" s="207"/>
      <c r="F687" s="4"/>
      <c r="G687" s="4"/>
      <c r="H687" s="14"/>
      <c r="I687" s="14"/>
      <c r="J687" s="14"/>
      <c r="K687" s="14"/>
      <c r="L687" s="14"/>
      <c r="M687" s="14"/>
      <c r="N687" s="14"/>
      <c r="O687" s="25"/>
      <c r="P687" s="40"/>
      <c r="Q687" s="40">
        <v>1</v>
      </c>
      <c r="R687" s="40">
        <f t="shared" si="71"/>
        <v>0</v>
      </c>
      <c r="S687" s="43"/>
      <c r="T687" s="42">
        <v>1</v>
      </c>
      <c r="U687" s="42">
        <f t="shared" si="72"/>
        <v>0</v>
      </c>
      <c r="V687" s="56"/>
      <c r="W687" s="55">
        <f t="shared" si="73"/>
        <v>0</v>
      </c>
    </row>
    <row r="688" spans="1:23" s="34" customFormat="1" ht="18" hidden="1" customHeight="1" x14ac:dyDescent="0.2">
      <c r="A688" s="12">
        <v>687</v>
      </c>
      <c r="B688" s="8"/>
      <c r="C688" s="20"/>
      <c r="D688" s="21"/>
      <c r="E688" s="207"/>
      <c r="F688" s="4"/>
      <c r="G688" s="4"/>
      <c r="H688" s="14"/>
      <c r="I688" s="14"/>
      <c r="J688" s="14"/>
      <c r="K688" s="14"/>
      <c r="L688" s="14"/>
      <c r="M688" s="14"/>
      <c r="N688" s="14"/>
      <c r="O688" s="25"/>
      <c r="P688" s="40"/>
      <c r="Q688" s="40">
        <v>1</v>
      </c>
      <c r="R688" s="40">
        <f t="shared" si="71"/>
        <v>0</v>
      </c>
      <c r="S688" s="43"/>
      <c r="T688" s="42">
        <v>1</v>
      </c>
      <c r="U688" s="42">
        <f t="shared" si="72"/>
        <v>0</v>
      </c>
      <c r="V688" s="56"/>
      <c r="W688" s="55">
        <f t="shared" si="73"/>
        <v>0</v>
      </c>
    </row>
    <row r="689" spans="1:23" s="34" customFormat="1" ht="18" hidden="1" customHeight="1" x14ac:dyDescent="0.2">
      <c r="A689" s="12">
        <v>688</v>
      </c>
      <c r="B689" s="8"/>
      <c r="C689" s="20"/>
      <c r="D689" s="21"/>
      <c r="E689" s="207"/>
      <c r="F689" s="4"/>
      <c r="G689" s="4"/>
      <c r="H689" s="14"/>
      <c r="I689" s="14"/>
      <c r="J689" s="14"/>
      <c r="K689" s="14"/>
      <c r="L689" s="14"/>
      <c r="M689" s="14"/>
      <c r="N689" s="14"/>
      <c r="O689" s="25"/>
      <c r="P689" s="40"/>
      <c r="Q689" s="40">
        <v>1</v>
      </c>
      <c r="R689" s="40">
        <f t="shared" si="71"/>
        <v>0</v>
      </c>
      <c r="S689" s="43"/>
      <c r="T689" s="42">
        <v>1</v>
      </c>
      <c r="U689" s="42">
        <f t="shared" si="72"/>
        <v>0</v>
      </c>
      <c r="V689" s="56"/>
      <c r="W689" s="55">
        <f t="shared" si="73"/>
        <v>0</v>
      </c>
    </row>
    <row r="690" spans="1:23" s="34" customFormat="1" ht="18" hidden="1" customHeight="1" x14ac:dyDescent="0.2">
      <c r="A690" s="12">
        <v>689</v>
      </c>
      <c r="B690" s="8"/>
      <c r="C690" s="20"/>
      <c r="D690" s="21"/>
      <c r="E690" s="207"/>
      <c r="F690" s="4"/>
      <c r="G690" s="4"/>
      <c r="H690" s="14"/>
      <c r="I690" s="14"/>
      <c r="J690" s="14"/>
      <c r="K690" s="14"/>
      <c r="L690" s="14"/>
      <c r="M690" s="14"/>
      <c r="N690" s="14"/>
      <c r="O690" s="25"/>
      <c r="P690" s="40"/>
      <c r="Q690" s="40">
        <v>1</v>
      </c>
      <c r="R690" s="40">
        <f t="shared" si="71"/>
        <v>0</v>
      </c>
      <c r="S690" s="43"/>
      <c r="T690" s="42">
        <v>1</v>
      </c>
      <c r="U690" s="42">
        <f t="shared" si="72"/>
        <v>0</v>
      </c>
      <c r="V690" s="56"/>
      <c r="W690" s="55">
        <f t="shared" si="73"/>
        <v>0</v>
      </c>
    </row>
    <row r="691" spans="1:23" s="34" customFormat="1" ht="18" hidden="1" customHeight="1" x14ac:dyDescent="0.2">
      <c r="A691" s="12">
        <v>690</v>
      </c>
      <c r="B691" s="8"/>
      <c r="C691" s="20"/>
      <c r="D691" s="21"/>
      <c r="E691" s="207"/>
      <c r="F691" s="4"/>
      <c r="G691" s="4"/>
      <c r="H691" s="14"/>
      <c r="I691" s="14"/>
      <c r="J691" s="14"/>
      <c r="K691" s="14"/>
      <c r="L691" s="14"/>
      <c r="M691" s="14"/>
      <c r="N691" s="14"/>
      <c r="O691" s="25"/>
      <c r="P691" s="40"/>
      <c r="Q691" s="40">
        <v>1</v>
      </c>
      <c r="R691" s="40">
        <f t="shared" si="71"/>
        <v>0</v>
      </c>
      <c r="S691" s="43"/>
      <c r="T691" s="42">
        <v>1</v>
      </c>
      <c r="U691" s="42">
        <f t="shared" si="72"/>
        <v>0</v>
      </c>
      <c r="V691" s="56"/>
      <c r="W691" s="55">
        <f t="shared" si="73"/>
        <v>0</v>
      </c>
    </row>
    <row r="692" spans="1:23" s="34" customFormat="1" ht="18" hidden="1" customHeight="1" x14ac:dyDescent="0.2">
      <c r="A692" s="12">
        <v>691</v>
      </c>
      <c r="B692" s="8"/>
      <c r="C692" s="20"/>
      <c r="D692" s="21"/>
      <c r="E692" s="207"/>
      <c r="F692" s="4"/>
      <c r="G692" s="4"/>
      <c r="H692" s="14"/>
      <c r="I692" s="14"/>
      <c r="J692" s="14"/>
      <c r="K692" s="14"/>
      <c r="L692" s="14"/>
      <c r="M692" s="14"/>
      <c r="N692" s="14"/>
      <c r="O692" s="25"/>
      <c r="P692" s="40"/>
      <c r="Q692" s="40">
        <v>1</v>
      </c>
      <c r="R692" s="40">
        <f t="shared" si="71"/>
        <v>0</v>
      </c>
      <c r="S692" s="43"/>
      <c r="T692" s="42">
        <v>1</v>
      </c>
      <c r="U692" s="42">
        <f t="shared" si="72"/>
        <v>0</v>
      </c>
      <c r="V692" s="56"/>
      <c r="W692" s="55">
        <f t="shared" si="73"/>
        <v>0</v>
      </c>
    </row>
    <row r="693" spans="1:23" s="34" customFormat="1" ht="18" hidden="1" customHeight="1" x14ac:dyDescent="0.2">
      <c r="A693" s="12">
        <v>692</v>
      </c>
      <c r="B693" s="8"/>
      <c r="C693" s="20"/>
      <c r="D693" s="21"/>
      <c r="E693" s="207"/>
      <c r="F693" s="4"/>
      <c r="G693" s="4"/>
      <c r="H693" s="14"/>
      <c r="I693" s="14"/>
      <c r="J693" s="14"/>
      <c r="K693" s="14"/>
      <c r="L693" s="14"/>
      <c r="M693" s="14"/>
      <c r="N693" s="14"/>
      <c r="O693" s="25"/>
      <c r="P693" s="40"/>
      <c r="Q693" s="40">
        <v>1</v>
      </c>
      <c r="R693" s="40">
        <f t="shared" si="71"/>
        <v>0</v>
      </c>
      <c r="S693" s="43"/>
      <c r="T693" s="42">
        <v>1</v>
      </c>
      <c r="U693" s="42">
        <f t="shared" si="72"/>
        <v>0</v>
      </c>
      <c r="V693" s="56"/>
      <c r="W693" s="55">
        <f t="shared" si="73"/>
        <v>0</v>
      </c>
    </row>
    <row r="694" spans="1:23" s="34" customFormat="1" ht="18" hidden="1" customHeight="1" x14ac:dyDescent="0.2">
      <c r="A694" s="12">
        <v>693</v>
      </c>
      <c r="B694" s="8"/>
      <c r="C694" s="20"/>
      <c r="D694" s="21"/>
      <c r="E694" s="207"/>
      <c r="F694" s="4"/>
      <c r="G694" s="4"/>
      <c r="H694" s="14"/>
      <c r="I694" s="14"/>
      <c r="J694" s="14"/>
      <c r="K694" s="14"/>
      <c r="L694" s="14"/>
      <c r="M694" s="14"/>
      <c r="N694" s="14"/>
      <c r="O694" s="25"/>
      <c r="P694" s="40"/>
      <c r="Q694" s="40">
        <v>1</v>
      </c>
      <c r="R694" s="40">
        <f t="shared" si="71"/>
        <v>0</v>
      </c>
      <c r="S694" s="43"/>
      <c r="T694" s="42">
        <v>1</v>
      </c>
      <c r="U694" s="42">
        <f t="shared" si="72"/>
        <v>0</v>
      </c>
      <c r="V694" s="56"/>
      <c r="W694" s="55">
        <f t="shared" si="73"/>
        <v>0</v>
      </c>
    </row>
    <row r="695" spans="1:23" s="34" customFormat="1" ht="18" hidden="1" customHeight="1" x14ac:dyDescent="0.2">
      <c r="A695" s="12">
        <v>694</v>
      </c>
      <c r="B695" s="8"/>
      <c r="C695" s="20"/>
      <c r="D695" s="21"/>
      <c r="E695" s="207"/>
      <c r="F695" s="4"/>
      <c r="G695" s="4"/>
      <c r="H695" s="14"/>
      <c r="I695" s="14"/>
      <c r="J695" s="14"/>
      <c r="K695" s="14"/>
      <c r="L695" s="14"/>
      <c r="M695" s="14"/>
      <c r="N695" s="14"/>
      <c r="O695" s="25"/>
      <c r="P695" s="40"/>
      <c r="Q695" s="40">
        <v>1</v>
      </c>
      <c r="R695" s="40">
        <f t="shared" si="71"/>
        <v>0</v>
      </c>
      <c r="S695" s="43"/>
      <c r="T695" s="42">
        <v>1</v>
      </c>
      <c r="U695" s="42">
        <f t="shared" si="72"/>
        <v>0</v>
      </c>
      <c r="V695" s="56"/>
      <c r="W695" s="55">
        <f t="shared" si="73"/>
        <v>0</v>
      </c>
    </row>
    <row r="696" spans="1:23" s="34" customFormat="1" ht="18" hidden="1" customHeight="1" x14ac:dyDescent="0.2">
      <c r="A696" s="12">
        <v>695</v>
      </c>
      <c r="B696" s="8"/>
      <c r="C696" s="20"/>
      <c r="D696" s="21"/>
      <c r="E696" s="207"/>
      <c r="F696" s="4"/>
      <c r="G696" s="4"/>
      <c r="H696" s="14"/>
      <c r="I696" s="14"/>
      <c r="J696" s="14"/>
      <c r="K696" s="14"/>
      <c r="L696" s="14"/>
      <c r="M696" s="14"/>
      <c r="N696" s="14"/>
      <c r="O696" s="25"/>
      <c r="P696" s="40"/>
      <c r="Q696" s="40">
        <v>1</v>
      </c>
      <c r="R696" s="40">
        <f t="shared" si="71"/>
        <v>0</v>
      </c>
      <c r="S696" s="43"/>
      <c r="T696" s="42">
        <v>1</v>
      </c>
      <c r="U696" s="42">
        <f t="shared" si="72"/>
        <v>0</v>
      </c>
      <c r="V696" s="56"/>
      <c r="W696" s="55">
        <f t="shared" si="73"/>
        <v>0</v>
      </c>
    </row>
    <row r="697" spans="1:23" s="34" customFormat="1" ht="18" hidden="1" customHeight="1" x14ac:dyDescent="0.2">
      <c r="A697" s="12">
        <v>696</v>
      </c>
      <c r="B697" s="8"/>
      <c r="C697" s="20"/>
      <c r="D697" s="21"/>
      <c r="E697" s="207"/>
      <c r="F697" s="4"/>
      <c r="G697" s="4"/>
      <c r="H697" s="14"/>
      <c r="I697" s="14"/>
      <c r="J697" s="14"/>
      <c r="K697" s="14"/>
      <c r="L697" s="14"/>
      <c r="M697" s="14"/>
      <c r="N697" s="14"/>
      <c r="O697" s="25"/>
      <c r="P697" s="40"/>
      <c r="Q697" s="40">
        <v>1</v>
      </c>
      <c r="R697" s="40">
        <f t="shared" si="71"/>
        <v>0</v>
      </c>
      <c r="S697" s="43"/>
      <c r="T697" s="42">
        <v>1</v>
      </c>
      <c r="U697" s="42">
        <f t="shared" si="72"/>
        <v>0</v>
      </c>
      <c r="V697" s="56"/>
      <c r="W697" s="55">
        <f t="shared" si="73"/>
        <v>0</v>
      </c>
    </row>
    <row r="698" spans="1:23" s="34" customFormat="1" ht="18" hidden="1" customHeight="1" x14ac:dyDescent="0.2">
      <c r="A698" s="12">
        <v>697</v>
      </c>
      <c r="B698" s="8"/>
      <c r="C698" s="20"/>
      <c r="D698" s="21"/>
      <c r="E698" s="207"/>
      <c r="F698" s="4"/>
      <c r="G698" s="4"/>
      <c r="H698" s="14"/>
      <c r="I698" s="14"/>
      <c r="J698" s="14"/>
      <c r="K698" s="14"/>
      <c r="L698" s="14"/>
      <c r="M698" s="14"/>
      <c r="N698" s="14"/>
      <c r="O698" s="25"/>
      <c r="P698" s="40"/>
      <c r="Q698" s="40">
        <v>1</v>
      </c>
      <c r="R698" s="40">
        <f t="shared" si="71"/>
        <v>0</v>
      </c>
      <c r="S698" s="43"/>
      <c r="T698" s="42">
        <v>1</v>
      </c>
      <c r="U698" s="42">
        <f t="shared" si="72"/>
        <v>0</v>
      </c>
      <c r="V698" s="56"/>
      <c r="W698" s="55">
        <f t="shared" si="73"/>
        <v>0</v>
      </c>
    </row>
    <row r="699" spans="1:23" s="34" customFormat="1" ht="18" hidden="1" customHeight="1" x14ac:dyDescent="0.2">
      <c r="A699" s="12">
        <v>698</v>
      </c>
      <c r="B699" s="8"/>
      <c r="C699" s="20"/>
      <c r="D699" s="21"/>
      <c r="E699" s="207"/>
      <c r="F699" s="4"/>
      <c r="G699" s="4"/>
      <c r="H699" s="14"/>
      <c r="I699" s="14"/>
      <c r="J699" s="14"/>
      <c r="K699" s="14"/>
      <c r="L699" s="14"/>
      <c r="M699" s="14"/>
      <c r="N699" s="14"/>
      <c r="O699" s="25"/>
      <c r="P699" s="40"/>
      <c r="Q699" s="40">
        <v>1</v>
      </c>
      <c r="R699" s="40">
        <f t="shared" si="71"/>
        <v>0</v>
      </c>
      <c r="S699" s="43"/>
      <c r="T699" s="42">
        <v>1</v>
      </c>
      <c r="U699" s="42">
        <f t="shared" si="72"/>
        <v>0</v>
      </c>
      <c r="V699" s="56"/>
      <c r="W699" s="55">
        <f t="shared" si="73"/>
        <v>0</v>
      </c>
    </row>
    <row r="700" spans="1:23" s="34" customFormat="1" ht="18" hidden="1" customHeight="1" x14ac:dyDescent="0.2">
      <c r="A700" s="12">
        <v>699</v>
      </c>
      <c r="B700" s="8"/>
      <c r="C700" s="20"/>
      <c r="D700" s="21"/>
      <c r="E700" s="207"/>
      <c r="F700" s="4"/>
      <c r="G700" s="4"/>
      <c r="H700" s="14"/>
      <c r="I700" s="14"/>
      <c r="J700" s="14"/>
      <c r="K700" s="14"/>
      <c r="L700" s="14"/>
      <c r="M700" s="14"/>
      <c r="N700" s="14"/>
      <c r="O700" s="25"/>
      <c r="P700" s="40"/>
      <c r="Q700" s="40">
        <v>1</v>
      </c>
      <c r="R700" s="40">
        <f t="shared" si="71"/>
        <v>0</v>
      </c>
      <c r="S700" s="43"/>
      <c r="T700" s="42">
        <v>1</v>
      </c>
      <c r="U700" s="42">
        <f t="shared" si="72"/>
        <v>0</v>
      </c>
      <c r="V700" s="56"/>
      <c r="W700" s="55">
        <f t="shared" si="73"/>
        <v>0</v>
      </c>
    </row>
    <row r="701" spans="1:23" s="34" customFormat="1" ht="18" hidden="1" customHeight="1" x14ac:dyDescent="0.2">
      <c r="A701" s="12">
        <v>700</v>
      </c>
      <c r="B701" s="8"/>
      <c r="C701" s="20"/>
      <c r="D701" s="21"/>
      <c r="E701" s="207"/>
      <c r="F701" s="4"/>
      <c r="G701" s="4"/>
      <c r="H701" s="14"/>
      <c r="I701" s="14"/>
      <c r="J701" s="14"/>
      <c r="K701" s="14"/>
      <c r="L701" s="14"/>
      <c r="M701" s="14"/>
      <c r="N701" s="14"/>
      <c r="O701" s="25"/>
      <c r="P701" s="40"/>
      <c r="Q701" s="40">
        <v>1</v>
      </c>
      <c r="R701" s="40">
        <f t="shared" si="71"/>
        <v>0</v>
      </c>
      <c r="S701" s="43"/>
      <c r="T701" s="42">
        <v>1</v>
      </c>
      <c r="U701" s="42">
        <f t="shared" si="72"/>
        <v>0</v>
      </c>
      <c r="V701" s="56"/>
      <c r="W701" s="55">
        <f t="shared" si="73"/>
        <v>0</v>
      </c>
    </row>
    <row r="702" spans="1:23" s="34" customFormat="1" ht="18" hidden="1" customHeight="1" x14ac:dyDescent="0.2">
      <c r="A702" s="12">
        <v>701</v>
      </c>
      <c r="B702" s="8"/>
      <c r="C702" s="20"/>
      <c r="D702" s="21"/>
      <c r="E702" s="207"/>
      <c r="F702" s="4"/>
      <c r="G702" s="4"/>
      <c r="H702" s="14"/>
      <c r="I702" s="14"/>
      <c r="J702" s="14"/>
      <c r="K702" s="14"/>
      <c r="L702" s="14"/>
      <c r="M702" s="14"/>
      <c r="N702" s="14"/>
      <c r="O702" s="25"/>
      <c r="P702" s="40"/>
      <c r="Q702" s="40">
        <v>1</v>
      </c>
      <c r="R702" s="40">
        <f t="shared" si="71"/>
        <v>0</v>
      </c>
      <c r="S702" s="43"/>
      <c r="T702" s="42">
        <v>1</v>
      </c>
      <c r="U702" s="42">
        <f t="shared" si="72"/>
        <v>0</v>
      </c>
      <c r="V702" s="56"/>
      <c r="W702" s="55">
        <f t="shared" si="73"/>
        <v>0</v>
      </c>
    </row>
    <row r="703" spans="1:23" s="34" customFormat="1" ht="18" hidden="1" customHeight="1" x14ac:dyDescent="0.2">
      <c r="A703" s="12">
        <v>702</v>
      </c>
      <c r="B703" s="8"/>
      <c r="C703" s="20"/>
      <c r="D703" s="21"/>
      <c r="E703" s="207"/>
      <c r="F703" s="4"/>
      <c r="G703" s="4"/>
      <c r="H703" s="14"/>
      <c r="I703" s="14"/>
      <c r="J703" s="14"/>
      <c r="K703" s="14"/>
      <c r="L703" s="14"/>
      <c r="M703" s="14"/>
      <c r="N703" s="14"/>
      <c r="O703" s="25"/>
      <c r="P703" s="40"/>
      <c r="Q703" s="40">
        <v>1</v>
      </c>
      <c r="R703" s="40">
        <f t="shared" si="71"/>
        <v>0</v>
      </c>
      <c r="S703" s="43"/>
      <c r="T703" s="42">
        <v>1</v>
      </c>
      <c r="U703" s="42">
        <f t="shared" si="72"/>
        <v>0</v>
      </c>
      <c r="V703" s="56"/>
      <c r="W703" s="55">
        <f t="shared" si="73"/>
        <v>0</v>
      </c>
    </row>
    <row r="704" spans="1:23" s="34" customFormat="1" ht="18" hidden="1" customHeight="1" x14ac:dyDescent="0.2">
      <c r="A704" s="12">
        <v>703</v>
      </c>
      <c r="B704" s="8"/>
      <c r="C704" s="20"/>
      <c r="D704" s="21"/>
      <c r="E704" s="207"/>
      <c r="F704" s="4"/>
      <c r="G704" s="4"/>
      <c r="H704" s="14"/>
      <c r="I704" s="14"/>
      <c r="J704" s="14"/>
      <c r="K704" s="14"/>
      <c r="L704" s="14"/>
      <c r="M704" s="14"/>
      <c r="N704" s="14"/>
      <c r="O704" s="25"/>
      <c r="P704" s="40"/>
      <c r="Q704" s="40">
        <v>1</v>
      </c>
      <c r="R704" s="40">
        <f t="shared" si="71"/>
        <v>0</v>
      </c>
      <c r="S704" s="43"/>
      <c r="T704" s="42">
        <v>1</v>
      </c>
      <c r="U704" s="42">
        <f t="shared" si="72"/>
        <v>0</v>
      </c>
      <c r="V704" s="56"/>
      <c r="W704" s="55">
        <f t="shared" si="73"/>
        <v>0</v>
      </c>
    </row>
    <row r="705" spans="1:23" s="34" customFormat="1" ht="18" hidden="1" customHeight="1" x14ac:dyDescent="0.2">
      <c r="A705" s="12">
        <v>704</v>
      </c>
      <c r="B705" s="8"/>
      <c r="C705" s="20"/>
      <c r="D705" s="21"/>
      <c r="E705" s="207"/>
      <c r="F705" s="4"/>
      <c r="G705" s="4"/>
      <c r="H705" s="14"/>
      <c r="I705" s="14"/>
      <c r="J705" s="14"/>
      <c r="K705" s="14"/>
      <c r="L705" s="14"/>
      <c r="M705" s="14"/>
      <c r="N705" s="14"/>
      <c r="O705" s="25"/>
      <c r="P705" s="40"/>
      <c r="Q705" s="40">
        <v>1</v>
      </c>
      <c r="R705" s="40">
        <f t="shared" si="71"/>
        <v>0</v>
      </c>
      <c r="S705" s="43"/>
      <c r="T705" s="42">
        <v>1</v>
      </c>
      <c r="U705" s="42">
        <f t="shared" si="72"/>
        <v>0</v>
      </c>
      <c r="V705" s="56"/>
      <c r="W705" s="55">
        <f t="shared" si="73"/>
        <v>0</v>
      </c>
    </row>
    <row r="706" spans="1:23" s="34" customFormat="1" ht="18" hidden="1" customHeight="1" x14ac:dyDescent="0.2">
      <c r="A706" s="12">
        <v>705</v>
      </c>
      <c r="B706" s="8"/>
      <c r="C706" s="20"/>
      <c r="D706" s="21"/>
      <c r="E706" s="207"/>
      <c r="F706" s="4"/>
      <c r="G706" s="4"/>
      <c r="H706" s="14"/>
      <c r="I706" s="14"/>
      <c r="J706" s="14"/>
      <c r="K706" s="14"/>
      <c r="L706" s="14"/>
      <c r="M706" s="14"/>
      <c r="N706" s="14"/>
      <c r="O706" s="25"/>
      <c r="P706" s="40"/>
      <c r="Q706" s="40">
        <v>1</v>
      </c>
      <c r="R706" s="40">
        <f t="shared" si="71"/>
        <v>0</v>
      </c>
      <c r="S706" s="43"/>
      <c r="T706" s="42">
        <v>1</v>
      </c>
      <c r="U706" s="42">
        <f t="shared" si="72"/>
        <v>0</v>
      </c>
      <c r="V706" s="56"/>
      <c r="W706" s="55">
        <f t="shared" si="73"/>
        <v>0</v>
      </c>
    </row>
    <row r="707" spans="1:23" s="34" customFormat="1" ht="18" hidden="1" customHeight="1" x14ac:dyDescent="0.2">
      <c r="A707" s="12">
        <v>706</v>
      </c>
      <c r="B707" s="8"/>
      <c r="C707" s="20"/>
      <c r="D707" s="21"/>
      <c r="E707" s="207"/>
      <c r="F707" s="4"/>
      <c r="G707" s="4"/>
      <c r="H707" s="14"/>
      <c r="I707" s="14"/>
      <c r="J707" s="14"/>
      <c r="K707" s="14"/>
      <c r="L707" s="14"/>
      <c r="M707" s="14"/>
      <c r="N707" s="14"/>
      <c r="O707" s="25"/>
      <c r="P707" s="40"/>
      <c r="Q707" s="40">
        <v>1</v>
      </c>
      <c r="R707" s="40">
        <f t="shared" si="71"/>
        <v>0</v>
      </c>
      <c r="S707" s="43"/>
      <c r="T707" s="42">
        <v>1</v>
      </c>
      <c r="U707" s="42">
        <f t="shared" si="72"/>
        <v>0</v>
      </c>
      <c r="V707" s="56"/>
      <c r="W707" s="55">
        <f t="shared" si="73"/>
        <v>0</v>
      </c>
    </row>
    <row r="708" spans="1:23" s="34" customFormat="1" ht="18" hidden="1" customHeight="1" x14ac:dyDescent="0.2">
      <c r="A708" s="12">
        <v>707</v>
      </c>
      <c r="B708" s="8"/>
      <c r="C708" s="20"/>
      <c r="D708" s="21"/>
      <c r="E708" s="207"/>
      <c r="F708" s="4"/>
      <c r="G708" s="4"/>
      <c r="H708" s="14"/>
      <c r="I708" s="14"/>
      <c r="J708" s="14"/>
      <c r="K708" s="14"/>
      <c r="L708" s="14"/>
      <c r="M708" s="14"/>
      <c r="N708" s="14"/>
      <c r="O708" s="25"/>
      <c r="P708" s="40"/>
      <c r="Q708" s="40">
        <v>1</v>
      </c>
      <c r="R708" s="40">
        <f t="shared" si="71"/>
        <v>0</v>
      </c>
      <c r="S708" s="43"/>
      <c r="T708" s="42">
        <v>1</v>
      </c>
      <c r="U708" s="42">
        <f t="shared" si="72"/>
        <v>0</v>
      </c>
      <c r="V708" s="56"/>
      <c r="W708" s="55">
        <f t="shared" si="73"/>
        <v>0</v>
      </c>
    </row>
    <row r="709" spans="1:23" s="34" customFormat="1" ht="18" hidden="1" customHeight="1" x14ac:dyDescent="0.2">
      <c r="A709" s="12">
        <v>708</v>
      </c>
      <c r="B709" s="8"/>
      <c r="C709" s="20"/>
      <c r="D709" s="21"/>
      <c r="E709" s="207"/>
      <c r="F709" s="4"/>
      <c r="G709" s="4"/>
      <c r="H709" s="14"/>
      <c r="I709" s="14"/>
      <c r="J709" s="14"/>
      <c r="K709" s="14"/>
      <c r="L709" s="14"/>
      <c r="M709" s="14"/>
      <c r="N709" s="14"/>
      <c r="O709" s="25"/>
      <c r="P709" s="40"/>
      <c r="Q709" s="40">
        <v>1</v>
      </c>
      <c r="R709" s="40">
        <f t="shared" si="71"/>
        <v>0</v>
      </c>
      <c r="S709" s="43"/>
      <c r="T709" s="42">
        <v>1</v>
      </c>
      <c r="U709" s="42">
        <f t="shared" si="72"/>
        <v>0</v>
      </c>
      <c r="V709" s="56"/>
      <c r="W709" s="55">
        <f t="shared" si="73"/>
        <v>0</v>
      </c>
    </row>
    <row r="710" spans="1:23" s="34" customFormat="1" ht="18" hidden="1" customHeight="1" x14ac:dyDescent="0.2">
      <c r="A710" s="12">
        <v>709</v>
      </c>
      <c r="B710" s="8"/>
      <c r="C710" s="20"/>
      <c r="D710" s="21"/>
      <c r="E710" s="207"/>
      <c r="F710" s="4"/>
      <c r="G710" s="4"/>
      <c r="H710" s="14"/>
      <c r="I710" s="14"/>
      <c r="J710" s="14"/>
      <c r="K710" s="14"/>
      <c r="L710" s="14"/>
      <c r="M710" s="14"/>
      <c r="N710" s="14"/>
      <c r="O710" s="25"/>
      <c r="P710" s="40"/>
      <c r="Q710" s="40">
        <v>1</v>
      </c>
      <c r="R710" s="40">
        <f t="shared" si="71"/>
        <v>0</v>
      </c>
      <c r="S710" s="43"/>
      <c r="T710" s="42">
        <v>1</v>
      </c>
      <c r="U710" s="42">
        <f t="shared" si="72"/>
        <v>0</v>
      </c>
      <c r="V710" s="56"/>
      <c r="W710" s="55">
        <f t="shared" si="73"/>
        <v>0</v>
      </c>
    </row>
    <row r="711" spans="1:23" s="34" customFormat="1" ht="18" hidden="1" customHeight="1" x14ac:dyDescent="0.2">
      <c r="A711" s="12">
        <v>710</v>
      </c>
      <c r="B711" s="8"/>
      <c r="C711" s="20"/>
      <c r="D711" s="21"/>
      <c r="E711" s="207"/>
      <c r="F711" s="4"/>
      <c r="G711" s="4"/>
      <c r="H711" s="14"/>
      <c r="I711" s="14"/>
      <c r="J711" s="14"/>
      <c r="K711" s="14"/>
      <c r="L711" s="14"/>
      <c r="M711" s="14"/>
      <c r="N711" s="14"/>
      <c r="O711" s="25"/>
      <c r="P711" s="40"/>
      <c r="Q711" s="40">
        <v>1</v>
      </c>
      <c r="R711" s="40">
        <f t="shared" si="71"/>
        <v>0</v>
      </c>
      <c r="S711" s="43"/>
      <c r="T711" s="42">
        <v>1</v>
      </c>
      <c r="U711" s="42">
        <f t="shared" si="72"/>
        <v>0</v>
      </c>
      <c r="V711" s="56"/>
      <c r="W711" s="55">
        <f t="shared" si="73"/>
        <v>0</v>
      </c>
    </row>
    <row r="712" spans="1:23" s="34" customFormat="1" ht="18" hidden="1" customHeight="1" x14ac:dyDescent="0.2">
      <c r="A712" s="12">
        <v>711</v>
      </c>
      <c r="B712" s="8"/>
      <c r="C712" s="20"/>
      <c r="D712" s="21"/>
      <c r="E712" s="207"/>
      <c r="F712" s="4"/>
      <c r="G712" s="4"/>
      <c r="H712" s="14"/>
      <c r="I712" s="14"/>
      <c r="J712" s="14"/>
      <c r="K712" s="14"/>
      <c r="L712" s="14"/>
      <c r="M712" s="14"/>
      <c r="N712" s="14"/>
      <c r="O712" s="25"/>
      <c r="P712" s="40"/>
      <c r="Q712" s="40">
        <v>1</v>
      </c>
      <c r="R712" s="40">
        <f t="shared" si="71"/>
        <v>0</v>
      </c>
      <c r="S712" s="43"/>
      <c r="T712" s="42">
        <v>1</v>
      </c>
      <c r="U712" s="42">
        <f t="shared" si="72"/>
        <v>0</v>
      </c>
      <c r="V712" s="56"/>
      <c r="W712" s="55">
        <f t="shared" si="73"/>
        <v>0</v>
      </c>
    </row>
    <row r="713" spans="1:23" s="34" customFormat="1" ht="18" hidden="1" customHeight="1" x14ac:dyDescent="0.2">
      <c r="A713" s="12">
        <v>712</v>
      </c>
      <c r="B713" s="8"/>
      <c r="C713" s="20"/>
      <c r="D713" s="21"/>
      <c r="E713" s="207"/>
      <c r="F713" s="4"/>
      <c r="G713" s="4"/>
      <c r="H713" s="14"/>
      <c r="I713" s="14"/>
      <c r="J713" s="14"/>
      <c r="K713" s="14"/>
      <c r="L713" s="14"/>
      <c r="M713" s="14"/>
      <c r="N713" s="14"/>
      <c r="O713" s="25"/>
      <c r="P713" s="40"/>
      <c r="Q713" s="40">
        <v>1</v>
      </c>
      <c r="R713" s="40">
        <f t="shared" si="71"/>
        <v>0</v>
      </c>
      <c r="S713" s="43"/>
      <c r="T713" s="42">
        <v>1</v>
      </c>
      <c r="U713" s="42">
        <f t="shared" si="72"/>
        <v>0</v>
      </c>
      <c r="V713" s="56"/>
      <c r="W713" s="55">
        <f t="shared" si="73"/>
        <v>0</v>
      </c>
    </row>
    <row r="714" spans="1:23" s="34" customFormat="1" ht="18" hidden="1" customHeight="1" x14ac:dyDescent="0.2">
      <c r="A714" s="12">
        <v>713</v>
      </c>
      <c r="B714" s="8"/>
      <c r="C714" s="20"/>
      <c r="D714" s="21"/>
      <c r="E714" s="207"/>
      <c r="F714" s="4"/>
      <c r="G714" s="4"/>
      <c r="H714" s="14"/>
      <c r="I714" s="14"/>
      <c r="J714" s="14"/>
      <c r="K714" s="14"/>
      <c r="L714" s="14"/>
      <c r="M714" s="14"/>
      <c r="N714" s="14"/>
      <c r="O714" s="25"/>
      <c r="P714" s="40"/>
      <c r="Q714" s="40">
        <v>1</v>
      </c>
      <c r="R714" s="40">
        <f t="shared" si="71"/>
        <v>0</v>
      </c>
      <c r="S714" s="43"/>
      <c r="T714" s="42">
        <v>1</v>
      </c>
      <c r="U714" s="42">
        <f t="shared" si="72"/>
        <v>0</v>
      </c>
      <c r="V714" s="56"/>
      <c r="W714" s="55">
        <f t="shared" si="73"/>
        <v>0</v>
      </c>
    </row>
    <row r="715" spans="1:23" s="34" customFormat="1" ht="18" hidden="1" customHeight="1" x14ac:dyDescent="0.2">
      <c r="A715" s="12">
        <v>714</v>
      </c>
      <c r="B715" s="8"/>
      <c r="C715" s="20"/>
      <c r="D715" s="21"/>
      <c r="E715" s="207"/>
      <c r="F715" s="4"/>
      <c r="G715" s="4"/>
      <c r="H715" s="14"/>
      <c r="I715" s="14"/>
      <c r="J715" s="14"/>
      <c r="K715" s="14"/>
      <c r="L715" s="14"/>
      <c r="M715" s="14"/>
      <c r="N715" s="14"/>
      <c r="O715" s="25"/>
      <c r="P715" s="40"/>
      <c r="Q715" s="40">
        <v>1</v>
      </c>
      <c r="R715" s="40">
        <f t="shared" si="71"/>
        <v>0</v>
      </c>
      <c r="S715" s="43"/>
      <c r="T715" s="42">
        <v>1</v>
      </c>
      <c r="U715" s="42">
        <f t="shared" si="72"/>
        <v>0</v>
      </c>
      <c r="V715" s="56"/>
      <c r="W715" s="55">
        <f t="shared" si="73"/>
        <v>0</v>
      </c>
    </row>
    <row r="716" spans="1:23" s="34" customFormat="1" ht="18" hidden="1" customHeight="1" x14ac:dyDescent="0.2">
      <c r="A716" s="12">
        <v>715</v>
      </c>
      <c r="B716" s="8"/>
      <c r="C716" s="20"/>
      <c r="D716" s="21"/>
      <c r="E716" s="207"/>
      <c r="F716" s="4"/>
      <c r="G716" s="4"/>
      <c r="H716" s="14"/>
      <c r="I716" s="14"/>
      <c r="J716" s="14"/>
      <c r="K716" s="14"/>
      <c r="L716" s="14"/>
      <c r="M716" s="14"/>
      <c r="N716" s="14"/>
      <c r="O716" s="25"/>
      <c r="P716" s="40"/>
      <c r="Q716" s="40">
        <v>1</v>
      </c>
      <c r="R716" s="40">
        <f t="shared" si="71"/>
        <v>0</v>
      </c>
      <c r="S716" s="43"/>
      <c r="T716" s="42">
        <v>1</v>
      </c>
      <c r="U716" s="42">
        <f t="shared" si="72"/>
        <v>0</v>
      </c>
      <c r="V716" s="56"/>
      <c r="W716" s="55">
        <f t="shared" si="73"/>
        <v>0</v>
      </c>
    </row>
    <row r="717" spans="1:23" s="34" customFormat="1" ht="18" hidden="1" customHeight="1" x14ac:dyDescent="0.2">
      <c r="A717" s="12">
        <v>716</v>
      </c>
      <c r="B717" s="8"/>
      <c r="C717" s="20"/>
      <c r="D717" s="21"/>
      <c r="E717" s="207"/>
      <c r="F717" s="4"/>
      <c r="G717" s="4"/>
      <c r="H717" s="14"/>
      <c r="I717" s="14"/>
      <c r="J717" s="14"/>
      <c r="K717" s="14"/>
      <c r="L717" s="14"/>
      <c r="M717" s="14"/>
      <c r="N717" s="14"/>
      <c r="O717" s="25"/>
      <c r="P717" s="40"/>
      <c r="Q717" s="40">
        <v>1</v>
      </c>
      <c r="R717" s="40">
        <f t="shared" si="71"/>
        <v>0</v>
      </c>
      <c r="S717" s="43"/>
      <c r="T717" s="42">
        <v>1</v>
      </c>
      <c r="U717" s="42">
        <f t="shared" si="72"/>
        <v>0</v>
      </c>
      <c r="V717" s="56"/>
      <c r="W717" s="55">
        <f t="shared" si="73"/>
        <v>0</v>
      </c>
    </row>
    <row r="718" spans="1:23" s="34" customFormat="1" ht="18" hidden="1" customHeight="1" x14ac:dyDescent="0.2">
      <c r="A718" s="12">
        <v>717</v>
      </c>
      <c r="B718" s="8"/>
      <c r="C718" s="20"/>
      <c r="D718" s="21"/>
      <c r="E718" s="207"/>
      <c r="F718" s="4"/>
      <c r="G718" s="4"/>
      <c r="H718" s="14"/>
      <c r="I718" s="14"/>
      <c r="J718" s="14"/>
      <c r="K718" s="14"/>
      <c r="L718" s="14"/>
      <c r="M718" s="14"/>
      <c r="N718" s="14"/>
      <c r="O718" s="25"/>
      <c r="P718" s="40"/>
      <c r="Q718" s="40">
        <v>1</v>
      </c>
      <c r="R718" s="40">
        <f t="shared" si="71"/>
        <v>0</v>
      </c>
      <c r="S718" s="43"/>
      <c r="T718" s="42">
        <v>1</v>
      </c>
      <c r="U718" s="42">
        <f t="shared" si="72"/>
        <v>0</v>
      </c>
      <c r="V718" s="56"/>
      <c r="W718" s="55">
        <f t="shared" si="73"/>
        <v>0</v>
      </c>
    </row>
    <row r="719" spans="1:23" s="34" customFormat="1" ht="18" hidden="1" customHeight="1" x14ac:dyDescent="0.2">
      <c r="A719" s="12">
        <v>718</v>
      </c>
      <c r="B719" s="8"/>
      <c r="C719" s="20"/>
      <c r="D719" s="21"/>
      <c r="E719" s="207"/>
      <c r="F719" s="4"/>
      <c r="G719" s="4"/>
      <c r="H719" s="14"/>
      <c r="I719" s="14"/>
      <c r="J719" s="14"/>
      <c r="K719" s="14"/>
      <c r="L719" s="14"/>
      <c r="M719" s="14"/>
      <c r="N719" s="14"/>
      <c r="O719" s="25"/>
      <c r="P719" s="40"/>
      <c r="Q719" s="40">
        <v>1</v>
      </c>
      <c r="R719" s="40">
        <f t="shared" ref="R719:R751" si="74">IF(N719="S/F",(P719*F719),IF(N719="S",(SUM(F719*P719*Q719)),0))</f>
        <v>0</v>
      </c>
      <c r="S719" s="43"/>
      <c r="T719" s="42">
        <v>1</v>
      </c>
      <c r="U719" s="42">
        <f t="shared" ref="U719:U751" si="75">IF(N719="S/F",(S719*F719),IF(N719="F",(SUM(S719*F719*T719)),0))</f>
        <v>0</v>
      </c>
      <c r="V719" s="56"/>
      <c r="W719" s="55">
        <f t="shared" ref="W719:W751" si="76">G719*V719</f>
        <v>0</v>
      </c>
    </row>
    <row r="720" spans="1:23" s="34" customFormat="1" ht="18" hidden="1" customHeight="1" x14ac:dyDescent="0.2">
      <c r="A720" s="12">
        <v>719</v>
      </c>
      <c r="B720" s="8"/>
      <c r="C720" s="20"/>
      <c r="D720" s="21"/>
      <c r="E720" s="207"/>
      <c r="F720" s="4"/>
      <c r="G720" s="4"/>
      <c r="H720" s="14"/>
      <c r="I720" s="14"/>
      <c r="J720" s="14"/>
      <c r="K720" s="14"/>
      <c r="L720" s="14"/>
      <c r="M720" s="14"/>
      <c r="N720" s="14"/>
      <c r="O720" s="25"/>
      <c r="P720" s="40"/>
      <c r="Q720" s="40">
        <v>1</v>
      </c>
      <c r="R720" s="40">
        <f t="shared" si="74"/>
        <v>0</v>
      </c>
      <c r="S720" s="43"/>
      <c r="T720" s="42">
        <v>1</v>
      </c>
      <c r="U720" s="42">
        <f t="shared" si="75"/>
        <v>0</v>
      </c>
      <c r="V720" s="56"/>
      <c r="W720" s="55">
        <f t="shared" si="76"/>
        <v>0</v>
      </c>
    </row>
    <row r="721" spans="1:23" s="34" customFormat="1" ht="18" hidden="1" customHeight="1" x14ac:dyDescent="0.2">
      <c r="A721" s="12">
        <v>720</v>
      </c>
      <c r="B721" s="8"/>
      <c r="C721" s="20"/>
      <c r="D721" s="21"/>
      <c r="E721" s="207"/>
      <c r="F721" s="4"/>
      <c r="G721" s="4"/>
      <c r="H721" s="14"/>
      <c r="I721" s="14"/>
      <c r="J721" s="14"/>
      <c r="K721" s="14"/>
      <c r="L721" s="14"/>
      <c r="M721" s="14"/>
      <c r="N721" s="14"/>
      <c r="O721" s="25"/>
      <c r="P721" s="40"/>
      <c r="Q721" s="40">
        <v>1</v>
      </c>
      <c r="R721" s="40">
        <f t="shared" si="74"/>
        <v>0</v>
      </c>
      <c r="S721" s="43"/>
      <c r="T721" s="42">
        <v>1</v>
      </c>
      <c r="U721" s="42">
        <f t="shared" si="75"/>
        <v>0</v>
      </c>
      <c r="V721" s="56"/>
      <c r="W721" s="55">
        <f t="shared" si="76"/>
        <v>0</v>
      </c>
    </row>
    <row r="722" spans="1:23" s="34" customFormat="1" ht="18" hidden="1" customHeight="1" x14ac:dyDescent="0.2">
      <c r="A722" s="12">
        <v>721</v>
      </c>
      <c r="B722" s="8"/>
      <c r="C722" s="20"/>
      <c r="D722" s="21"/>
      <c r="E722" s="207"/>
      <c r="F722" s="4"/>
      <c r="G722" s="4"/>
      <c r="H722" s="14"/>
      <c r="I722" s="14"/>
      <c r="J722" s="14"/>
      <c r="K722" s="14"/>
      <c r="L722" s="14"/>
      <c r="M722" s="14"/>
      <c r="N722" s="14"/>
      <c r="O722" s="25"/>
      <c r="P722" s="40"/>
      <c r="Q722" s="40">
        <v>1</v>
      </c>
      <c r="R722" s="40">
        <f t="shared" si="74"/>
        <v>0</v>
      </c>
      <c r="S722" s="43"/>
      <c r="T722" s="42">
        <v>1</v>
      </c>
      <c r="U722" s="42">
        <f t="shared" si="75"/>
        <v>0</v>
      </c>
      <c r="V722" s="56"/>
      <c r="W722" s="55">
        <f t="shared" si="76"/>
        <v>0</v>
      </c>
    </row>
    <row r="723" spans="1:23" s="34" customFormat="1" ht="18" hidden="1" customHeight="1" x14ac:dyDescent="0.2">
      <c r="A723" s="12">
        <v>722</v>
      </c>
      <c r="B723" s="8"/>
      <c r="C723" s="20"/>
      <c r="D723" s="21"/>
      <c r="E723" s="207"/>
      <c r="F723" s="4"/>
      <c r="G723" s="4"/>
      <c r="H723" s="14"/>
      <c r="I723" s="14"/>
      <c r="J723" s="14"/>
      <c r="K723" s="14"/>
      <c r="L723" s="14"/>
      <c r="M723" s="14"/>
      <c r="N723" s="14"/>
      <c r="O723" s="25"/>
      <c r="P723" s="40"/>
      <c r="Q723" s="40">
        <v>1</v>
      </c>
      <c r="R723" s="40">
        <f t="shared" si="74"/>
        <v>0</v>
      </c>
      <c r="S723" s="43"/>
      <c r="T723" s="42">
        <v>1</v>
      </c>
      <c r="U723" s="42">
        <f t="shared" si="75"/>
        <v>0</v>
      </c>
      <c r="V723" s="56"/>
      <c r="W723" s="55">
        <f t="shared" si="76"/>
        <v>0</v>
      </c>
    </row>
    <row r="724" spans="1:23" s="34" customFormat="1" ht="18" hidden="1" customHeight="1" x14ac:dyDescent="0.2">
      <c r="A724" s="12">
        <v>723</v>
      </c>
      <c r="B724" s="8"/>
      <c r="C724" s="20"/>
      <c r="D724" s="21"/>
      <c r="E724" s="207"/>
      <c r="F724" s="4"/>
      <c r="G724" s="4"/>
      <c r="H724" s="14"/>
      <c r="I724" s="14"/>
      <c r="J724" s="14"/>
      <c r="K724" s="14"/>
      <c r="L724" s="14"/>
      <c r="M724" s="14"/>
      <c r="N724" s="14"/>
      <c r="O724" s="25"/>
      <c r="P724" s="40"/>
      <c r="Q724" s="40">
        <v>1</v>
      </c>
      <c r="R724" s="40">
        <f t="shared" si="74"/>
        <v>0</v>
      </c>
      <c r="S724" s="43"/>
      <c r="T724" s="42">
        <v>1</v>
      </c>
      <c r="U724" s="42">
        <f t="shared" si="75"/>
        <v>0</v>
      </c>
      <c r="V724" s="56"/>
      <c r="W724" s="55">
        <f t="shared" si="76"/>
        <v>0</v>
      </c>
    </row>
    <row r="725" spans="1:23" s="34" customFormat="1" ht="18" hidden="1" customHeight="1" x14ac:dyDescent="0.2">
      <c r="A725" s="12">
        <v>724</v>
      </c>
      <c r="B725" s="8"/>
      <c r="C725" s="20"/>
      <c r="D725" s="21"/>
      <c r="E725" s="207"/>
      <c r="F725" s="4"/>
      <c r="G725" s="4"/>
      <c r="H725" s="14"/>
      <c r="I725" s="14"/>
      <c r="J725" s="14"/>
      <c r="K725" s="14"/>
      <c r="L725" s="14"/>
      <c r="M725" s="14"/>
      <c r="N725" s="14"/>
      <c r="O725" s="25"/>
      <c r="P725" s="40"/>
      <c r="Q725" s="40">
        <v>1</v>
      </c>
      <c r="R725" s="40">
        <f t="shared" si="74"/>
        <v>0</v>
      </c>
      <c r="S725" s="43"/>
      <c r="T725" s="42">
        <v>1</v>
      </c>
      <c r="U725" s="42">
        <f t="shared" si="75"/>
        <v>0</v>
      </c>
      <c r="V725" s="56"/>
      <c r="W725" s="55">
        <f t="shared" si="76"/>
        <v>0</v>
      </c>
    </row>
    <row r="726" spans="1:23" s="34" customFormat="1" ht="18" hidden="1" customHeight="1" x14ac:dyDescent="0.2">
      <c r="A726" s="12">
        <v>725</v>
      </c>
      <c r="B726" s="8"/>
      <c r="C726" s="20"/>
      <c r="D726" s="21"/>
      <c r="E726" s="207"/>
      <c r="F726" s="4"/>
      <c r="G726" s="4"/>
      <c r="H726" s="14"/>
      <c r="I726" s="14"/>
      <c r="J726" s="14"/>
      <c r="K726" s="14"/>
      <c r="L726" s="14"/>
      <c r="M726" s="14"/>
      <c r="N726" s="14"/>
      <c r="O726" s="25"/>
      <c r="P726" s="40"/>
      <c r="Q726" s="40">
        <v>1</v>
      </c>
      <c r="R726" s="40">
        <f t="shared" si="74"/>
        <v>0</v>
      </c>
      <c r="S726" s="43"/>
      <c r="T726" s="42">
        <v>1</v>
      </c>
      <c r="U726" s="42">
        <f t="shared" si="75"/>
        <v>0</v>
      </c>
      <c r="V726" s="56"/>
      <c r="W726" s="55">
        <f t="shared" si="76"/>
        <v>0</v>
      </c>
    </row>
    <row r="727" spans="1:23" s="34" customFormat="1" ht="18" hidden="1" customHeight="1" x14ac:dyDescent="0.2">
      <c r="A727" s="12">
        <v>726</v>
      </c>
      <c r="B727" s="8"/>
      <c r="C727" s="20"/>
      <c r="D727" s="21"/>
      <c r="E727" s="207"/>
      <c r="F727" s="4"/>
      <c r="G727" s="4"/>
      <c r="H727" s="14"/>
      <c r="I727" s="14"/>
      <c r="J727" s="14"/>
      <c r="K727" s="14"/>
      <c r="L727" s="14"/>
      <c r="M727" s="14"/>
      <c r="N727" s="14"/>
      <c r="O727" s="25"/>
      <c r="P727" s="40"/>
      <c r="Q727" s="40">
        <v>1</v>
      </c>
      <c r="R727" s="40">
        <f t="shared" si="74"/>
        <v>0</v>
      </c>
      <c r="S727" s="43"/>
      <c r="T727" s="42">
        <v>1</v>
      </c>
      <c r="U727" s="42">
        <f t="shared" si="75"/>
        <v>0</v>
      </c>
      <c r="V727" s="56"/>
      <c r="W727" s="55">
        <f t="shared" si="76"/>
        <v>0</v>
      </c>
    </row>
    <row r="728" spans="1:23" s="34" customFormat="1" ht="18" hidden="1" customHeight="1" x14ac:dyDescent="0.2">
      <c r="A728" s="12">
        <v>727</v>
      </c>
      <c r="B728" s="8"/>
      <c r="C728" s="20"/>
      <c r="D728" s="21"/>
      <c r="E728" s="207"/>
      <c r="F728" s="4"/>
      <c r="G728" s="4"/>
      <c r="H728" s="14"/>
      <c r="I728" s="14"/>
      <c r="J728" s="14"/>
      <c r="K728" s="14"/>
      <c r="L728" s="14"/>
      <c r="M728" s="14"/>
      <c r="N728" s="14"/>
      <c r="O728" s="25"/>
      <c r="P728" s="40"/>
      <c r="Q728" s="40">
        <v>1</v>
      </c>
      <c r="R728" s="40">
        <f t="shared" si="74"/>
        <v>0</v>
      </c>
      <c r="S728" s="43"/>
      <c r="T728" s="42">
        <v>1</v>
      </c>
      <c r="U728" s="42">
        <f t="shared" si="75"/>
        <v>0</v>
      </c>
      <c r="V728" s="56"/>
      <c r="W728" s="55">
        <f t="shared" si="76"/>
        <v>0</v>
      </c>
    </row>
    <row r="729" spans="1:23" s="34" customFormat="1" ht="18" hidden="1" customHeight="1" x14ac:dyDescent="0.2">
      <c r="A729" s="12">
        <v>728</v>
      </c>
      <c r="B729" s="8"/>
      <c r="C729" s="20"/>
      <c r="D729" s="21"/>
      <c r="E729" s="207"/>
      <c r="F729" s="4"/>
      <c r="G729" s="4"/>
      <c r="H729" s="14"/>
      <c r="I729" s="14"/>
      <c r="J729" s="14"/>
      <c r="K729" s="14"/>
      <c r="L729" s="14"/>
      <c r="M729" s="14"/>
      <c r="N729" s="14"/>
      <c r="O729" s="25"/>
      <c r="P729" s="40"/>
      <c r="Q729" s="40">
        <v>1</v>
      </c>
      <c r="R729" s="40">
        <f t="shared" si="74"/>
        <v>0</v>
      </c>
      <c r="S729" s="43"/>
      <c r="T729" s="42">
        <v>1</v>
      </c>
      <c r="U729" s="42">
        <f t="shared" si="75"/>
        <v>0</v>
      </c>
      <c r="V729" s="56"/>
      <c r="W729" s="55">
        <f t="shared" si="76"/>
        <v>0</v>
      </c>
    </row>
    <row r="730" spans="1:23" s="34" customFormat="1" ht="18" hidden="1" customHeight="1" x14ac:dyDescent="0.2">
      <c r="A730" s="12">
        <v>729</v>
      </c>
      <c r="B730" s="8"/>
      <c r="C730" s="20"/>
      <c r="D730" s="21"/>
      <c r="E730" s="207"/>
      <c r="F730" s="4"/>
      <c r="G730" s="4"/>
      <c r="H730" s="14"/>
      <c r="I730" s="14"/>
      <c r="J730" s="14"/>
      <c r="K730" s="14"/>
      <c r="L730" s="14"/>
      <c r="M730" s="14"/>
      <c r="N730" s="14"/>
      <c r="O730" s="25"/>
      <c r="P730" s="40"/>
      <c r="Q730" s="40">
        <v>1</v>
      </c>
      <c r="R730" s="40">
        <f t="shared" si="74"/>
        <v>0</v>
      </c>
      <c r="S730" s="43"/>
      <c r="T730" s="42">
        <v>1</v>
      </c>
      <c r="U730" s="42">
        <f t="shared" si="75"/>
        <v>0</v>
      </c>
      <c r="V730" s="56"/>
      <c r="W730" s="55">
        <f t="shared" si="76"/>
        <v>0</v>
      </c>
    </row>
    <row r="731" spans="1:23" s="34" customFormat="1" ht="18" hidden="1" customHeight="1" x14ac:dyDescent="0.2">
      <c r="A731" s="12">
        <v>730</v>
      </c>
      <c r="B731" s="8"/>
      <c r="C731" s="20"/>
      <c r="D731" s="21"/>
      <c r="E731" s="207"/>
      <c r="F731" s="4"/>
      <c r="G731" s="4"/>
      <c r="H731" s="14"/>
      <c r="I731" s="14"/>
      <c r="J731" s="14"/>
      <c r="K731" s="14"/>
      <c r="L731" s="14"/>
      <c r="M731" s="14"/>
      <c r="N731" s="14"/>
      <c r="O731" s="25"/>
      <c r="P731" s="40"/>
      <c r="Q731" s="40">
        <v>1</v>
      </c>
      <c r="R731" s="40">
        <f t="shared" si="74"/>
        <v>0</v>
      </c>
      <c r="S731" s="43"/>
      <c r="T731" s="42">
        <v>1</v>
      </c>
      <c r="U731" s="42">
        <f t="shared" si="75"/>
        <v>0</v>
      </c>
      <c r="V731" s="56"/>
      <c r="W731" s="55">
        <f t="shared" si="76"/>
        <v>0</v>
      </c>
    </row>
    <row r="732" spans="1:23" s="34" customFormat="1" ht="18" hidden="1" customHeight="1" x14ac:dyDescent="0.2">
      <c r="A732" s="12">
        <v>731</v>
      </c>
      <c r="B732" s="8"/>
      <c r="C732" s="20"/>
      <c r="D732" s="21"/>
      <c r="E732" s="207"/>
      <c r="F732" s="4"/>
      <c r="G732" s="4"/>
      <c r="H732" s="14"/>
      <c r="I732" s="14"/>
      <c r="J732" s="14"/>
      <c r="K732" s="14"/>
      <c r="L732" s="14"/>
      <c r="M732" s="14"/>
      <c r="N732" s="14"/>
      <c r="O732" s="25"/>
      <c r="P732" s="40"/>
      <c r="Q732" s="40">
        <v>1</v>
      </c>
      <c r="R732" s="40">
        <f t="shared" si="74"/>
        <v>0</v>
      </c>
      <c r="S732" s="43"/>
      <c r="T732" s="42">
        <v>1</v>
      </c>
      <c r="U732" s="42">
        <f t="shared" si="75"/>
        <v>0</v>
      </c>
      <c r="V732" s="56"/>
      <c r="W732" s="55">
        <f t="shared" si="76"/>
        <v>0</v>
      </c>
    </row>
    <row r="733" spans="1:23" s="34" customFormat="1" ht="18" hidden="1" customHeight="1" x14ac:dyDescent="0.2">
      <c r="A733" s="12">
        <v>732</v>
      </c>
      <c r="B733" s="8"/>
      <c r="C733" s="20"/>
      <c r="D733" s="21"/>
      <c r="E733" s="207"/>
      <c r="F733" s="4"/>
      <c r="G733" s="4"/>
      <c r="H733" s="14"/>
      <c r="I733" s="14"/>
      <c r="J733" s="14"/>
      <c r="K733" s="14"/>
      <c r="L733" s="14"/>
      <c r="M733" s="14"/>
      <c r="N733" s="14"/>
      <c r="O733" s="25"/>
      <c r="P733" s="40"/>
      <c r="Q733" s="40">
        <v>1</v>
      </c>
      <c r="R733" s="40">
        <f t="shared" si="74"/>
        <v>0</v>
      </c>
      <c r="S733" s="43"/>
      <c r="T733" s="42">
        <v>1</v>
      </c>
      <c r="U733" s="42">
        <f t="shared" si="75"/>
        <v>0</v>
      </c>
      <c r="V733" s="56"/>
      <c r="W733" s="55">
        <f t="shared" si="76"/>
        <v>0</v>
      </c>
    </row>
    <row r="734" spans="1:23" s="34" customFormat="1" ht="18" hidden="1" customHeight="1" x14ac:dyDescent="0.2">
      <c r="A734" s="12">
        <v>733</v>
      </c>
      <c r="B734" s="8"/>
      <c r="C734" s="20"/>
      <c r="D734" s="21"/>
      <c r="E734" s="207"/>
      <c r="F734" s="4"/>
      <c r="G734" s="4"/>
      <c r="H734" s="14"/>
      <c r="I734" s="14"/>
      <c r="J734" s="14"/>
      <c r="K734" s="14"/>
      <c r="L734" s="14"/>
      <c r="M734" s="14"/>
      <c r="N734" s="14"/>
      <c r="O734" s="25"/>
      <c r="P734" s="40"/>
      <c r="Q734" s="40">
        <v>1</v>
      </c>
      <c r="R734" s="40">
        <f t="shared" si="74"/>
        <v>0</v>
      </c>
      <c r="S734" s="43"/>
      <c r="T734" s="42">
        <v>1</v>
      </c>
      <c r="U734" s="42">
        <f t="shared" si="75"/>
        <v>0</v>
      </c>
      <c r="V734" s="56"/>
      <c r="W734" s="55">
        <f t="shared" si="76"/>
        <v>0</v>
      </c>
    </row>
    <row r="735" spans="1:23" s="34" customFormat="1" ht="18" hidden="1" customHeight="1" x14ac:dyDescent="0.2">
      <c r="A735" s="12">
        <v>734</v>
      </c>
      <c r="B735" s="8"/>
      <c r="C735" s="20"/>
      <c r="D735" s="21"/>
      <c r="E735" s="207"/>
      <c r="F735" s="4"/>
      <c r="G735" s="4"/>
      <c r="H735" s="14"/>
      <c r="I735" s="14"/>
      <c r="J735" s="14"/>
      <c r="K735" s="14"/>
      <c r="L735" s="14"/>
      <c r="M735" s="14"/>
      <c r="N735" s="14"/>
      <c r="O735" s="25"/>
      <c r="P735" s="40"/>
      <c r="Q735" s="40">
        <v>1</v>
      </c>
      <c r="R735" s="40">
        <f t="shared" si="74"/>
        <v>0</v>
      </c>
      <c r="S735" s="43"/>
      <c r="T735" s="42">
        <v>1</v>
      </c>
      <c r="U735" s="42">
        <f t="shared" si="75"/>
        <v>0</v>
      </c>
      <c r="V735" s="56"/>
      <c r="W735" s="55">
        <f t="shared" si="76"/>
        <v>0</v>
      </c>
    </row>
    <row r="736" spans="1:23" s="34" customFormat="1" ht="18" hidden="1" customHeight="1" x14ac:dyDescent="0.2">
      <c r="A736" s="12">
        <v>735</v>
      </c>
      <c r="B736" s="8"/>
      <c r="C736" s="20"/>
      <c r="D736" s="21"/>
      <c r="E736" s="207"/>
      <c r="F736" s="4"/>
      <c r="G736" s="4"/>
      <c r="H736" s="14"/>
      <c r="I736" s="14"/>
      <c r="J736" s="14"/>
      <c r="K736" s="14"/>
      <c r="L736" s="14"/>
      <c r="M736" s="14"/>
      <c r="N736" s="14"/>
      <c r="O736" s="25"/>
      <c r="P736" s="40"/>
      <c r="Q736" s="40">
        <v>1</v>
      </c>
      <c r="R736" s="40">
        <f t="shared" si="74"/>
        <v>0</v>
      </c>
      <c r="S736" s="43"/>
      <c r="T736" s="42">
        <v>1</v>
      </c>
      <c r="U736" s="42">
        <f t="shared" si="75"/>
        <v>0</v>
      </c>
      <c r="V736" s="56"/>
      <c r="W736" s="55">
        <f t="shared" si="76"/>
        <v>0</v>
      </c>
    </row>
    <row r="737" spans="1:24" s="34" customFormat="1" ht="18" hidden="1" customHeight="1" x14ac:dyDescent="0.2">
      <c r="A737" s="12">
        <v>736</v>
      </c>
      <c r="B737" s="8"/>
      <c r="C737" s="20"/>
      <c r="D737" s="21"/>
      <c r="E737" s="207"/>
      <c r="F737" s="4"/>
      <c r="G737" s="4"/>
      <c r="H737" s="14"/>
      <c r="I737" s="14"/>
      <c r="J737" s="14"/>
      <c r="K737" s="14"/>
      <c r="L737" s="14"/>
      <c r="M737" s="14"/>
      <c r="N737" s="14"/>
      <c r="O737" s="25"/>
      <c r="P737" s="40"/>
      <c r="Q737" s="40">
        <v>1</v>
      </c>
      <c r="R737" s="40">
        <f t="shared" si="74"/>
        <v>0</v>
      </c>
      <c r="S737" s="43"/>
      <c r="T737" s="42">
        <v>1</v>
      </c>
      <c r="U737" s="42">
        <f t="shared" si="75"/>
        <v>0</v>
      </c>
      <c r="V737" s="56"/>
      <c r="W737" s="55">
        <f t="shared" si="76"/>
        <v>0</v>
      </c>
    </row>
    <row r="738" spans="1:24" s="34" customFormat="1" ht="18" hidden="1" customHeight="1" x14ac:dyDescent="0.2">
      <c r="A738" s="12">
        <v>737</v>
      </c>
      <c r="B738" s="8"/>
      <c r="C738" s="20"/>
      <c r="D738" s="21"/>
      <c r="E738" s="207"/>
      <c r="F738" s="4"/>
      <c r="G738" s="4"/>
      <c r="H738" s="14"/>
      <c r="I738" s="14"/>
      <c r="J738" s="14"/>
      <c r="K738" s="14"/>
      <c r="L738" s="14"/>
      <c r="M738" s="14"/>
      <c r="N738" s="14"/>
      <c r="O738" s="25"/>
      <c r="P738" s="40"/>
      <c r="Q738" s="40">
        <v>1</v>
      </c>
      <c r="R738" s="40">
        <f t="shared" si="74"/>
        <v>0</v>
      </c>
      <c r="S738" s="43"/>
      <c r="T738" s="42">
        <v>1</v>
      </c>
      <c r="U738" s="42">
        <f t="shared" si="75"/>
        <v>0</v>
      </c>
      <c r="V738" s="56"/>
      <c r="W738" s="55">
        <f t="shared" si="76"/>
        <v>0</v>
      </c>
    </row>
    <row r="739" spans="1:24" s="34" customFormat="1" ht="18" hidden="1" customHeight="1" x14ac:dyDescent="0.2">
      <c r="A739" s="12">
        <v>738</v>
      </c>
      <c r="B739" s="8"/>
      <c r="C739" s="20"/>
      <c r="D739" s="21"/>
      <c r="E739" s="207"/>
      <c r="F739" s="4"/>
      <c r="G739" s="4"/>
      <c r="H739" s="14"/>
      <c r="I739" s="14"/>
      <c r="J739" s="14"/>
      <c r="K739" s="14"/>
      <c r="L739" s="14"/>
      <c r="M739" s="14"/>
      <c r="N739" s="14"/>
      <c r="O739" s="25"/>
      <c r="P739" s="40"/>
      <c r="Q739" s="40">
        <v>1</v>
      </c>
      <c r="R739" s="40">
        <f t="shared" si="74"/>
        <v>0</v>
      </c>
      <c r="S739" s="43"/>
      <c r="T739" s="42">
        <v>1</v>
      </c>
      <c r="U739" s="42">
        <f t="shared" si="75"/>
        <v>0</v>
      </c>
      <c r="V739" s="56"/>
      <c r="W739" s="55">
        <f t="shared" si="76"/>
        <v>0</v>
      </c>
    </row>
    <row r="740" spans="1:24" s="34" customFormat="1" ht="18" hidden="1" customHeight="1" x14ac:dyDescent="0.2">
      <c r="A740" s="12">
        <v>739</v>
      </c>
      <c r="B740" s="8"/>
      <c r="C740" s="20"/>
      <c r="D740" s="21"/>
      <c r="E740" s="207"/>
      <c r="F740" s="4"/>
      <c r="G740" s="4"/>
      <c r="H740" s="14"/>
      <c r="I740" s="14"/>
      <c r="J740" s="14"/>
      <c r="K740" s="14"/>
      <c r="L740" s="14"/>
      <c r="M740" s="14"/>
      <c r="N740" s="14"/>
      <c r="O740" s="25"/>
      <c r="P740" s="40"/>
      <c r="Q740" s="40">
        <v>1</v>
      </c>
      <c r="R740" s="40">
        <f t="shared" si="74"/>
        <v>0</v>
      </c>
      <c r="S740" s="43"/>
      <c r="T740" s="42">
        <v>1</v>
      </c>
      <c r="U740" s="42">
        <f t="shared" si="75"/>
        <v>0</v>
      </c>
      <c r="V740" s="56"/>
      <c r="W740" s="55">
        <f t="shared" si="76"/>
        <v>0</v>
      </c>
    </row>
    <row r="741" spans="1:24" s="34" customFormat="1" ht="18" hidden="1" customHeight="1" x14ac:dyDescent="0.2">
      <c r="A741" s="12">
        <v>740</v>
      </c>
      <c r="B741" s="8"/>
      <c r="C741" s="20"/>
      <c r="D741" s="21"/>
      <c r="E741" s="207"/>
      <c r="F741" s="4"/>
      <c r="G741" s="4"/>
      <c r="H741" s="14"/>
      <c r="I741" s="14"/>
      <c r="J741" s="14"/>
      <c r="K741" s="14"/>
      <c r="L741" s="14"/>
      <c r="M741" s="14"/>
      <c r="N741" s="14"/>
      <c r="O741" s="25"/>
      <c r="P741" s="40"/>
      <c r="Q741" s="40">
        <v>1</v>
      </c>
      <c r="R741" s="40">
        <f t="shared" si="74"/>
        <v>0</v>
      </c>
      <c r="S741" s="43"/>
      <c r="T741" s="42">
        <v>1</v>
      </c>
      <c r="U741" s="42">
        <f t="shared" si="75"/>
        <v>0</v>
      </c>
      <c r="V741" s="56"/>
      <c r="W741" s="55">
        <f t="shared" si="76"/>
        <v>0</v>
      </c>
    </row>
    <row r="742" spans="1:24" s="34" customFormat="1" ht="18" hidden="1" customHeight="1" x14ac:dyDescent="0.2">
      <c r="A742" s="12">
        <v>741</v>
      </c>
      <c r="B742" s="8"/>
      <c r="C742" s="20"/>
      <c r="D742" s="21"/>
      <c r="E742" s="207"/>
      <c r="F742" s="4"/>
      <c r="G742" s="4"/>
      <c r="H742" s="14"/>
      <c r="I742" s="14"/>
      <c r="J742" s="14"/>
      <c r="K742" s="14"/>
      <c r="L742" s="14"/>
      <c r="M742" s="14"/>
      <c r="N742" s="14"/>
      <c r="O742" s="25"/>
      <c r="P742" s="40"/>
      <c r="Q742" s="40">
        <v>1</v>
      </c>
      <c r="R742" s="40">
        <f t="shared" si="74"/>
        <v>0</v>
      </c>
      <c r="S742" s="43"/>
      <c r="T742" s="42">
        <v>1</v>
      </c>
      <c r="U742" s="42">
        <f t="shared" si="75"/>
        <v>0</v>
      </c>
      <c r="V742" s="56"/>
      <c r="W742" s="55">
        <f t="shared" si="76"/>
        <v>0</v>
      </c>
    </row>
    <row r="743" spans="1:24" s="34" customFormat="1" ht="18" hidden="1" customHeight="1" x14ac:dyDescent="0.2">
      <c r="A743" s="12">
        <v>742</v>
      </c>
      <c r="B743" s="8"/>
      <c r="C743" s="20"/>
      <c r="D743" s="21"/>
      <c r="E743" s="207"/>
      <c r="F743" s="4"/>
      <c r="G743" s="4"/>
      <c r="H743" s="14"/>
      <c r="I743" s="14"/>
      <c r="J743" s="14"/>
      <c r="K743" s="14"/>
      <c r="L743" s="14"/>
      <c r="M743" s="14"/>
      <c r="N743" s="14"/>
      <c r="O743" s="25"/>
      <c r="P743" s="40"/>
      <c r="Q743" s="40">
        <v>1</v>
      </c>
      <c r="R743" s="40">
        <f t="shared" si="74"/>
        <v>0</v>
      </c>
      <c r="S743" s="43"/>
      <c r="T743" s="42">
        <v>1</v>
      </c>
      <c r="U743" s="42">
        <f t="shared" si="75"/>
        <v>0</v>
      </c>
      <c r="V743" s="56"/>
      <c r="W743" s="55">
        <f t="shared" si="76"/>
        <v>0</v>
      </c>
    </row>
    <row r="744" spans="1:24" s="34" customFormat="1" ht="18" hidden="1" customHeight="1" x14ac:dyDescent="0.2">
      <c r="A744" s="12">
        <v>743</v>
      </c>
      <c r="B744" s="8"/>
      <c r="C744" s="20"/>
      <c r="D744" s="21"/>
      <c r="E744" s="207"/>
      <c r="F744" s="4"/>
      <c r="G744" s="4"/>
      <c r="H744" s="14"/>
      <c r="I744" s="14"/>
      <c r="J744" s="14"/>
      <c r="K744" s="14"/>
      <c r="L744" s="14"/>
      <c r="M744" s="14"/>
      <c r="N744" s="14"/>
      <c r="O744" s="25"/>
      <c r="P744" s="40"/>
      <c r="Q744" s="40">
        <v>1</v>
      </c>
      <c r="R744" s="40">
        <f t="shared" si="74"/>
        <v>0</v>
      </c>
      <c r="S744" s="43"/>
      <c r="T744" s="42">
        <v>1</v>
      </c>
      <c r="U744" s="42">
        <f t="shared" si="75"/>
        <v>0</v>
      </c>
      <c r="V744" s="56"/>
      <c r="W744" s="55">
        <f t="shared" si="76"/>
        <v>0</v>
      </c>
    </row>
    <row r="745" spans="1:24" s="34" customFormat="1" ht="18" hidden="1" customHeight="1" x14ac:dyDescent="0.2">
      <c r="A745" s="12">
        <v>744</v>
      </c>
      <c r="B745" s="8"/>
      <c r="C745" s="20"/>
      <c r="D745" s="21"/>
      <c r="E745" s="207"/>
      <c r="F745" s="4"/>
      <c r="G745" s="4"/>
      <c r="H745" s="14"/>
      <c r="I745" s="14"/>
      <c r="J745" s="14"/>
      <c r="K745" s="14"/>
      <c r="L745" s="14"/>
      <c r="M745" s="14"/>
      <c r="N745" s="14"/>
      <c r="O745" s="25"/>
      <c r="P745" s="40"/>
      <c r="Q745" s="40">
        <v>1</v>
      </c>
      <c r="R745" s="40">
        <f t="shared" si="74"/>
        <v>0</v>
      </c>
      <c r="S745" s="43"/>
      <c r="T745" s="42">
        <v>1</v>
      </c>
      <c r="U745" s="42">
        <f t="shared" si="75"/>
        <v>0</v>
      </c>
      <c r="V745" s="56"/>
      <c r="W745" s="55">
        <f t="shared" si="76"/>
        <v>0</v>
      </c>
    </row>
    <row r="746" spans="1:24" s="34" customFormat="1" ht="18" hidden="1" customHeight="1" x14ac:dyDescent="0.2">
      <c r="A746" s="12">
        <v>745</v>
      </c>
      <c r="B746" s="8"/>
      <c r="C746" s="20"/>
      <c r="D746" s="21"/>
      <c r="E746" s="207"/>
      <c r="F746" s="4"/>
      <c r="G746" s="4"/>
      <c r="H746" s="14"/>
      <c r="I746" s="14"/>
      <c r="J746" s="14"/>
      <c r="K746" s="14"/>
      <c r="L746" s="14"/>
      <c r="M746" s="14"/>
      <c r="N746" s="14"/>
      <c r="O746" s="25"/>
      <c r="P746" s="40"/>
      <c r="Q746" s="40">
        <v>1</v>
      </c>
      <c r="R746" s="40">
        <f t="shared" si="74"/>
        <v>0</v>
      </c>
      <c r="S746" s="43"/>
      <c r="T746" s="42">
        <v>1</v>
      </c>
      <c r="U746" s="42">
        <f t="shared" si="75"/>
        <v>0</v>
      </c>
      <c r="V746" s="56"/>
      <c r="W746" s="55">
        <f t="shared" si="76"/>
        <v>0</v>
      </c>
    </row>
    <row r="747" spans="1:24" s="34" customFormat="1" ht="18" hidden="1" customHeight="1" x14ac:dyDescent="0.2">
      <c r="A747" s="12">
        <v>746</v>
      </c>
      <c r="B747" s="8"/>
      <c r="C747" s="20"/>
      <c r="D747" s="21"/>
      <c r="E747" s="207"/>
      <c r="F747" s="4"/>
      <c r="G747" s="4"/>
      <c r="H747" s="14"/>
      <c r="I747" s="14"/>
      <c r="J747" s="14"/>
      <c r="K747" s="14"/>
      <c r="L747" s="14"/>
      <c r="M747" s="14"/>
      <c r="N747" s="14"/>
      <c r="O747" s="25"/>
      <c r="P747" s="40"/>
      <c r="Q747" s="40">
        <v>1</v>
      </c>
      <c r="R747" s="40">
        <f t="shared" si="74"/>
        <v>0</v>
      </c>
      <c r="S747" s="43"/>
      <c r="T747" s="42">
        <v>1</v>
      </c>
      <c r="U747" s="42">
        <f t="shared" si="75"/>
        <v>0</v>
      </c>
      <c r="V747" s="56"/>
      <c r="W747" s="55">
        <f t="shared" si="76"/>
        <v>0</v>
      </c>
    </row>
    <row r="748" spans="1:24" s="34" customFormat="1" ht="18" hidden="1" customHeight="1" x14ac:dyDescent="0.2">
      <c r="A748" s="12">
        <v>747</v>
      </c>
      <c r="B748" s="8"/>
      <c r="C748" s="20"/>
      <c r="D748" s="21"/>
      <c r="E748" s="207"/>
      <c r="F748" s="4"/>
      <c r="G748" s="4"/>
      <c r="H748" s="14"/>
      <c r="I748" s="14"/>
      <c r="J748" s="14"/>
      <c r="K748" s="14"/>
      <c r="L748" s="14"/>
      <c r="M748" s="14"/>
      <c r="N748" s="14"/>
      <c r="O748" s="25"/>
      <c r="P748" s="40"/>
      <c r="Q748" s="40">
        <v>1</v>
      </c>
      <c r="R748" s="40">
        <f t="shared" si="74"/>
        <v>0</v>
      </c>
      <c r="S748" s="43"/>
      <c r="T748" s="42">
        <v>1</v>
      </c>
      <c r="U748" s="42">
        <f t="shared" si="75"/>
        <v>0</v>
      </c>
      <c r="V748" s="56"/>
      <c r="W748" s="55">
        <f t="shared" si="76"/>
        <v>0</v>
      </c>
    </row>
    <row r="749" spans="1:24" s="34" customFormat="1" ht="18" hidden="1" customHeight="1" x14ac:dyDescent="0.2">
      <c r="A749" s="12">
        <v>748</v>
      </c>
      <c r="B749" s="8"/>
      <c r="C749" s="20"/>
      <c r="D749" s="21"/>
      <c r="E749" s="207"/>
      <c r="F749" s="4"/>
      <c r="G749" s="4"/>
      <c r="H749" s="14"/>
      <c r="I749" s="14"/>
      <c r="J749" s="14"/>
      <c r="K749" s="14"/>
      <c r="L749" s="14"/>
      <c r="M749" s="14"/>
      <c r="N749" s="14"/>
      <c r="O749" s="25"/>
      <c r="P749" s="40"/>
      <c r="Q749" s="40">
        <v>1</v>
      </c>
      <c r="R749" s="40">
        <f t="shared" si="74"/>
        <v>0</v>
      </c>
      <c r="S749" s="43"/>
      <c r="T749" s="42">
        <v>1</v>
      </c>
      <c r="U749" s="42">
        <f t="shared" si="75"/>
        <v>0</v>
      </c>
      <c r="V749" s="56"/>
      <c r="W749" s="55">
        <f t="shared" si="76"/>
        <v>0</v>
      </c>
    </row>
    <row r="750" spans="1:24" s="34" customFormat="1" ht="18" hidden="1" customHeight="1" x14ac:dyDescent="0.2">
      <c r="A750" s="12">
        <v>749</v>
      </c>
      <c r="B750" s="8"/>
      <c r="C750" s="20"/>
      <c r="D750" s="21"/>
      <c r="E750" s="207"/>
      <c r="F750" s="4"/>
      <c r="G750" s="4"/>
      <c r="H750" s="14"/>
      <c r="I750" s="14"/>
      <c r="J750" s="14"/>
      <c r="K750" s="14"/>
      <c r="L750" s="14"/>
      <c r="M750" s="14"/>
      <c r="N750" s="14"/>
      <c r="O750" s="25"/>
      <c r="P750" s="40"/>
      <c r="Q750" s="40">
        <v>1</v>
      </c>
      <c r="R750" s="40">
        <f t="shared" si="74"/>
        <v>0</v>
      </c>
      <c r="S750" s="43"/>
      <c r="T750" s="42">
        <v>1</v>
      </c>
      <c r="U750" s="42">
        <f t="shared" si="75"/>
        <v>0</v>
      </c>
      <c r="V750" s="56"/>
      <c r="W750" s="55">
        <f t="shared" si="76"/>
        <v>0</v>
      </c>
    </row>
    <row r="751" spans="1:24" s="34" customFormat="1" ht="18" hidden="1" customHeight="1" thickBot="1" x14ac:dyDescent="0.25">
      <c r="A751" s="12">
        <v>750</v>
      </c>
      <c r="B751" s="8"/>
      <c r="C751" s="20"/>
      <c r="D751" s="21"/>
      <c r="E751" s="207"/>
      <c r="F751" s="4"/>
      <c r="G751" s="4"/>
      <c r="H751" s="14"/>
      <c r="I751" s="14"/>
      <c r="J751" s="14"/>
      <c r="K751" s="14"/>
      <c r="L751" s="14"/>
      <c r="M751" s="14"/>
      <c r="N751" s="14"/>
      <c r="O751" s="25"/>
      <c r="P751" s="40"/>
      <c r="Q751" s="40">
        <v>1</v>
      </c>
      <c r="R751" s="40">
        <f t="shared" si="74"/>
        <v>0</v>
      </c>
      <c r="S751" s="43"/>
      <c r="T751" s="42">
        <v>1</v>
      </c>
      <c r="U751" s="42">
        <f t="shared" si="75"/>
        <v>0</v>
      </c>
      <c r="V751" s="56"/>
      <c r="W751" s="55">
        <f t="shared" si="76"/>
        <v>0</v>
      </c>
    </row>
    <row r="752" spans="1:24" ht="18" customHeight="1" thickTop="1" thickBot="1" x14ac:dyDescent="0.25">
      <c r="A752" s="12">
        <v>1190</v>
      </c>
      <c r="B752" s="27" t="s">
        <v>11</v>
      </c>
      <c r="C752" s="22"/>
      <c r="D752" s="23"/>
      <c r="E752" s="208"/>
      <c r="F752" s="16"/>
      <c r="G752" s="16"/>
      <c r="H752" s="17"/>
      <c r="I752" s="17"/>
      <c r="J752" s="17"/>
      <c r="K752" s="17"/>
      <c r="L752" s="17"/>
      <c r="M752" s="17"/>
      <c r="N752" s="17"/>
      <c r="O752" s="46" t="s">
        <v>11</v>
      </c>
      <c r="P752" s="47"/>
      <c r="Q752" s="48"/>
      <c r="R752" s="49">
        <f>SUM(R2:R751)</f>
        <v>4488.2721999999976</v>
      </c>
      <c r="S752" s="50"/>
      <c r="T752" s="51"/>
      <c r="U752" s="52">
        <f>SUM(U2:U751)</f>
        <v>7453.6893999999911</v>
      </c>
      <c r="V752" s="57"/>
      <c r="W752" s="58">
        <f>SUM(W2:W751)</f>
        <v>184628.02500000005</v>
      </c>
      <c r="X752" s="53"/>
    </row>
    <row r="753" spans="15:23" ht="18" customHeight="1" thickTop="1" x14ac:dyDescent="0.2">
      <c r="P753" s="45"/>
      <c r="Q753" s="36"/>
      <c r="R753" s="36"/>
      <c r="S753" s="38"/>
      <c r="T753" s="36"/>
      <c r="U753" s="36"/>
      <c r="V753" s="59"/>
      <c r="W753" s="59"/>
    </row>
    <row r="754" spans="15:23" ht="18" customHeight="1" x14ac:dyDescent="0.2">
      <c r="O754" s="298" t="s">
        <v>369</v>
      </c>
      <c r="P754" s="44">
        <f>SUMIF($B$2:$B$472,Z8,$F$2:$F$472)</f>
        <v>603</v>
      </c>
      <c r="Q754" s="36"/>
      <c r="R754" s="36"/>
      <c r="S754" s="38"/>
      <c r="T754" s="36"/>
      <c r="U754" s="36"/>
      <c r="V754" s="59"/>
      <c r="W754" s="59"/>
    </row>
    <row r="755" spans="15:23" ht="18" customHeight="1" x14ac:dyDescent="0.2">
      <c r="O755" s="298" t="s">
        <v>370</v>
      </c>
      <c r="P755" s="44">
        <f>SUMIF($B$2:$B$472,Z9,$F$2:$F$472)</f>
        <v>269</v>
      </c>
      <c r="Q755" s="36"/>
      <c r="R755" s="36"/>
      <c r="S755" s="38"/>
      <c r="T755" s="36"/>
      <c r="U755" s="36"/>
      <c r="V755" s="59"/>
      <c r="W755" s="59"/>
    </row>
    <row r="756" spans="15:23" ht="18" customHeight="1" x14ac:dyDescent="0.2">
      <c r="O756" s="298" t="s">
        <v>371</v>
      </c>
      <c r="P756" s="44">
        <f>SUM(P754:P755)</f>
        <v>872</v>
      </c>
      <c r="Q756" s="36"/>
      <c r="R756" s="36"/>
      <c r="S756" s="38"/>
      <c r="T756" s="36"/>
      <c r="U756" s="36"/>
      <c r="V756" s="59"/>
      <c r="W756" s="59"/>
    </row>
    <row r="757" spans="15:23" ht="18" customHeight="1" x14ac:dyDescent="0.2">
      <c r="P757" s="44"/>
      <c r="Q757" s="36"/>
      <c r="R757" s="36"/>
      <c r="S757" s="38"/>
      <c r="T757" s="36"/>
      <c r="U757" s="36"/>
      <c r="V757" s="59"/>
      <c r="W757" s="59"/>
    </row>
    <row r="758" spans="15:23" ht="18" customHeight="1" x14ac:dyDescent="0.2">
      <c r="O758" s="298" t="s">
        <v>372</v>
      </c>
      <c r="P758" s="44">
        <f>SUMIF($I$2:$I$472,"HDD",$U$2:$U$472)</f>
        <v>2720.13</v>
      </c>
      <c r="Q758" s="36"/>
      <c r="R758" s="36"/>
      <c r="S758" s="38"/>
      <c r="T758" s="36"/>
      <c r="U758" s="36"/>
      <c r="V758" s="59"/>
      <c r="W758" s="59"/>
    </row>
    <row r="759" spans="15:23" ht="18" customHeight="1" x14ac:dyDescent="0.2">
      <c r="O759" s="298"/>
      <c r="P759" s="44"/>
      <c r="Q759" s="36"/>
      <c r="R759" s="36"/>
      <c r="S759" s="38"/>
      <c r="T759" s="36"/>
      <c r="U759" s="36"/>
      <c r="V759" s="59"/>
      <c r="W759" s="59"/>
    </row>
    <row r="760" spans="15:23" ht="18" customHeight="1" x14ac:dyDescent="0.2">
      <c r="P760" s="44"/>
      <c r="Q760" s="36"/>
      <c r="R760" s="36"/>
      <c r="S760" s="38"/>
      <c r="T760" s="36"/>
      <c r="U760" s="36"/>
      <c r="V760" s="59"/>
      <c r="W760" s="59"/>
    </row>
    <row r="761" spans="15:23" ht="18" customHeight="1" x14ac:dyDescent="0.2">
      <c r="P761" s="44"/>
      <c r="Q761" s="36"/>
      <c r="R761" s="36"/>
      <c r="S761" s="38"/>
      <c r="T761" s="36"/>
      <c r="U761" s="36"/>
      <c r="V761" s="59"/>
      <c r="W761" s="59"/>
    </row>
    <row r="762" spans="15:23" ht="18" customHeight="1" x14ac:dyDescent="0.2">
      <c r="P762" s="44"/>
      <c r="Q762" s="36"/>
      <c r="R762" s="36"/>
      <c r="S762" s="38"/>
      <c r="T762" s="36"/>
      <c r="U762" s="36"/>
      <c r="V762" s="59"/>
      <c r="W762" s="59"/>
    </row>
    <row r="763" spans="15:23" ht="18" customHeight="1" x14ac:dyDescent="0.2">
      <c r="P763" s="44"/>
      <c r="Q763" s="36"/>
      <c r="R763" s="36"/>
      <c r="S763" s="38"/>
      <c r="T763" s="36"/>
      <c r="U763" s="36"/>
      <c r="V763" s="59"/>
      <c r="W763" s="59"/>
    </row>
    <row r="764" spans="15:23" ht="18" customHeight="1" x14ac:dyDescent="0.2">
      <c r="P764" s="44"/>
      <c r="Q764" s="36"/>
      <c r="R764" s="36"/>
      <c r="S764" s="38"/>
      <c r="T764" s="36"/>
      <c r="U764" s="36"/>
      <c r="V764" s="59"/>
      <c r="W764" s="59"/>
    </row>
    <row r="765" spans="15:23" ht="18" customHeight="1" x14ac:dyDescent="0.2">
      <c r="P765" s="44"/>
      <c r="Q765" s="36"/>
      <c r="R765" s="36"/>
      <c r="S765" s="38"/>
      <c r="T765" s="36"/>
      <c r="U765" s="36"/>
      <c r="V765" s="59"/>
      <c r="W765" s="59"/>
    </row>
    <row r="766" spans="15:23" ht="18" customHeight="1" x14ac:dyDescent="0.2">
      <c r="P766" s="44"/>
      <c r="Q766" s="36"/>
      <c r="R766" s="36"/>
      <c r="S766" s="38"/>
      <c r="T766" s="36"/>
      <c r="U766" s="36"/>
      <c r="V766" s="59"/>
      <c r="W766" s="59"/>
    </row>
    <row r="767" spans="15:23" ht="18" customHeight="1" x14ac:dyDescent="0.2">
      <c r="P767" s="44"/>
      <c r="Q767" s="36"/>
      <c r="R767" s="36"/>
      <c r="S767" s="38"/>
      <c r="T767" s="36"/>
      <c r="U767" s="36"/>
      <c r="V767" s="59"/>
      <c r="W767" s="59"/>
    </row>
    <row r="768" spans="15:23" ht="18" customHeight="1" x14ac:dyDescent="0.2">
      <c r="P768" s="44"/>
      <c r="Q768" s="36"/>
      <c r="R768" s="36"/>
      <c r="S768" s="38"/>
      <c r="T768" s="36"/>
      <c r="U768" s="36"/>
      <c r="V768" s="59"/>
      <c r="W768" s="59"/>
    </row>
    <row r="769" spans="16:23" ht="18" customHeight="1" x14ac:dyDescent="0.2">
      <c r="P769" s="44"/>
      <c r="Q769" s="36"/>
      <c r="R769" s="36"/>
      <c r="S769" s="38"/>
      <c r="T769" s="36"/>
      <c r="U769" s="36"/>
      <c r="V769" s="59"/>
      <c r="W769" s="59"/>
    </row>
    <row r="770" spans="16:23" ht="18" customHeight="1" x14ac:dyDescent="0.2">
      <c r="P770" s="44"/>
      <c r="Q770" s="36"/>
      <c r="R770" s="36"/>
      <c r="S770" s="38"/>
      <c r="T770" s="36"/>
      <c r="U770" s="36"/>
      <c r="V770" s="59"/>
      <c r="W770" s="59"/>
    </row>
    <row r="771" spans="16:23" ht="18" customHeight="1" x14ac:dyDescent="0.2">
      <c r="P771" s="44"/>
      <c r="Q771" s="36"/>
      <c r="R771" s="36"/>
      <c r="S771" s="38"/>
      <c r="T771" s="36"/>
      <c r="U771" s="36"/>
      <c r="V771" s="59"/>
      <c r="W771" s="59"/>
    </row>
    <row r="772" spans="16:23" ht="18" customHeight="1" x14ac:dyDescent="0.2">
      <c r="P772" s="44"/>
      <c r="Q772" s="36"/>
      <c r="R772" s="36"/>
      <c r="S772" s="38"/>
      <c r="T772" s="36"/>
      <c r="U772" s="36"/>
      <c r="V772" s="59"/>
      <c r="W772" s="59"/>
    </row>
    <row r="773" spans="16:23" ht="18" customHeight="1" x14ac:dyDescent="0.2">
      <c r="P773" s="44"/>
      <c r="Q773" s="36"/>
      <c r="R773" s="36"/>
      <c r="S773" s="38"/>
      <c r="T773" s="36"/>
      <c r="U773" s="36"/>
      <c r="V773" s="59"/>
      <c r="W773" s="59"/>
    </row>
    <row r="774" spans="16:23" ht="18" customHeight="1" x14ac:dyDescent="0.2">
      <c r="P774" s="37"/>
      <c r="Q774" s="35"/>
      <c r="R774" s="35"/>
      <c r="S774" s="37"/>
      <c r="T774" s="35"/>
      <c r="U774" s="35"/>
      <c r="V774" s="60"/>
      <c r="W774" s="60"/>
    </row>
    <row r="775" spans="16:23" ht="18" customHeight="1" x14ac:dyDescent="0.2">
      <c r="P775" s="37"/>
      <c r="Q775" s="35"/>
      <c r="R775" s="35"/>
      <c r="S775" s="37"/>
      <c r="T775" s="35"/>
      <c r="U775" s="35"/>
      <c r="V775" s="60"/>
      <c r="W775" s="60"/>
    </row>
    <row r="776" spans="16:23" ht="18" customHeight="1" x14ac:dyDescent="0.2">
      <c r="P776" s="37"/>
      <c r="Q776" s="35"/>
      <c r="R776" s="35"/>
      <c r="S776" s="37"/>
      <c r="T776" s="35"/>
      <c r="U776" s="35"/>
      <c r="V776" s="60"/>
      <c r="W776" s="60"/>
    </row>
    <row r="777" spans="16:23" ht="18" customHeight="1" x14ac:dyDescent="0.2">
      <c r="P777" s="34"/>
      <c r="Q777" s="34"/>
      <c r="R777" s="34"/>
      <c r="S777" s="34"/>
      <c r="T777" s="34"/>
      <c r="U777" s="34"/>
      <c r="V777" s="61"/>
    </row>
  </sheetData>
  <autoFilter ref="A1:V752" xr:uid="{00000000-0009-0000-0000-000000000000}">
    <filterColumn colId="1">
      <customFilters>
        <customFilter operator="notEqual" val=" "/>
      </customFilters>
    </filterColumn>
  </autoFilter>
  <phoneticPr fontId="39" type="noConversion"/>
  <dataValidations count="1">
    <dataValidation type="list" allowBlank="1" showInputMessage="1" showErrorMessage="1" sqref="B2:B751" xr:uid="{00000000-0002-0000-0000-000002000000}">
      <formula1>$Z$3:$Z$12</formula1>
    </dataValidation>
  </dataValidations>
  <printOptions gridLines="1"/>
  <pageMargins left="0.2" right="0.2" top="1" bottom="0.5" header="0.5" footer="0.25"/>
  <pageSetup scale="60" pageOrder="overThenDown" orientation="landscape" r:id="rId1"/>
  <headerFooter alignWithMargins="0">
    <oddHeader xml:space="preserve">&amp;LPROJ: 
CLIENT:
CONTACT: &amp;CTAKEOFF
&amp;REST No. 
ESTIMATOR: </oddHeader>
    <oddFooter>&amp;L&amp;Z
&amp;F         
&amp;A&amp;RSht &amp;P of &amp;N
&amp;D       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84"/>
  <sheetViews>
    <sheetView zoomScale="85" zoomScaleNormal="85" workbookViewId="0">
      <selection activeCell="V46" sqref="V46"/>
    </sheetView>
  </sheetViews>
  <sheetFormatPr defaultColWidth="9.140625" defaultRowHeight="12.75" x14ac:dyDescent="0.2"/>
  <cols>
    <col min="1" max="3" width="12.5703125" style="72" customWidth="1"/>
    <col min="4" max="5" width="10.28515625" style="72" customWidth="1"/>
    <col min="6" max="6" width="12.7109375" style="72" customWidth="1"/>
    <col min="7" max="10" width="10.28515625" style="72" customWidth="1"/>
    <col min="11" max="16" width="9.140625" style="72"/>
    <col min="17" max="17" width="14.5703125" style="72" customWidth="1"/>
    <col min="18" max="16384" width="9.140625" style="72"/>
  </cols>
  <sheetData>
    <row r="1" spans="1:31" ht="13.5" thickBot="1" x14ac:dyDescent="0.25">
      <c r="A1" s="328" t="s">
        <v>171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30"/>
      <c r="P1" s="331" t="s">
        <v>172</v>
      </c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3"/>
    </row>
    <row r="2" spans="1:31" x14ac:dyDescent="0.2">
      <c r="A2" s="91" t="s">
        <v>60</v>
      </c>
      <c r="B2" s="90" t="s">
        <v>47</v>
      </c>
      <c r="C2" s="90" t="s">
        <v>46</v>
      </c>
      <c r="D2" s="90" t="s">
        <v>76</v>
      </c>
      <c r="E2" s="90" t="s">
        <v>75</v>
      </c>
      <c r="F2" s="90" t="s">
        <v>74</v>
      </c>
      <c r="G2" s="90" t="s">
        <v>73</v>
      </c>
      <c r="H2" s="90" t="s">
        <v>72</v>
      </c>
      <c r="I2" s="90" t="s">
        <v>71</v>
      </c>
      <c r="J2" s="90" t="s">
        <v>70</v>
      </c>
      <c r="K2" s="90" t="s">
        <v>69</v>
      </c>
      <c r="L2" s="90" t="s">
        <v>68</v>
      </c>
      <c r="M2" s="90" t="s">
        <v>67</v>
      </c>
      <c r="N2" s="90" t="s">
        <v>66</v>
      </c>
      <c r="O2" s="106" t="s">
        <v>65</v>
      </c>
      <c r="P2" s="91" t="s">
        <v>60</v>
      </c>
      <c r="Q2" s="90" t="s">
        <v>47</v>
      </c>
      <c r="R2" s="90" t="s">
        <v>46</v>
      </c>
      <c r="S2" s="90" t="s">
        <v>76</v>
      </c>
      <c r="T2" s="90" t="s">
        <v>75</v>
      </c>
      <c r="U2" s="90" t="s">
        <v>74</v>
      </c>
      <c r="V2" s="90" t="s">
        <v>73</v>
      </c>
      <c r="W2" s="90" t="s">
        <v>72</v>
      </c>
      <c r="X2" s="90" t="s">
        <v>71</v>
      </c>
      <c r="Y2" s="90" t="s">
        <v>70</v>
      </c>
      <c r="Z2" s="90" t="s">
        <v>69</v>
      </c>
      <c r="AA2" s="90" t="s">
        <v>68</v>
      </c>
      <c r="AB2" s="90" t="s">
        <v>67</v>
      </c>
      <c r="AC2" s="90" t="s">
        <v>66</v>
      </c>
      <c r="AD2" s="106" t="s">
        <v>65</v>
      </c>
    </row>
    <row r="3" spans="1:31" x14ac:dyDescent="0.2">
      <c r="A3" s="108" t="s">
        <v>39</v>
      </c>
      <c r="B3" s="107" t="s">
        <v>77</v>
      </c>
      <c r="C3" s="82" t="s">
        <v>63</v>
      </c>
      <c r="D3" s="201"/>
      <c r="E3" s="201"/>
      <c r="F3" s="201">
        <v>0.06</v>
      </c>
      <c r="G3" s="201"/>
      <c r="H3" s="201"/>
      <c r="I3" s="201">
        <v>6.2E-2</v>
      </c>
      <c r="J3" s="201"/>
      <c r="K3" s="201"/>
      <c r="L3" s="201"/>
      <c r="M3" s="201"/>
      <c r="N3" s="201">
        <v>6.8000000000000005E-2</v>
      </c>
      <c r="O3" s="202">
        <v>7.3999999999999996E-2</v>
      </c>
      <c r="P3" s="108" t="s">
        <v>39</v>
      </c>
      <c r="Q3" s="107" t="s">
        <v>77</v>
      </c>
      <c r="R3" s="82" t="s">
        <v>63</v>
      </c>
      <c r="S3" s="201"/>
      <c r="T3" s="201"/>
      <c r="U3" s="201">
        <f t="shared" ref="U3:AD3" si="0">F3*1.5</f>
        <v>0.09</v>
      </c>
      <c r="V3" s="201"/>
      <c r="W3" s="201"/>
      <c r="X3" s="201">
        <f t="shared" si="0"/>
        <v>9.2999999999999999E-2</v>
      </c>
      <c r="Y3" s="201"/>
      <c r="Z3" s="201"/>
      <c r="AA3" s="201"/>
      <c r="AB3" s="201"/>
      <c r="AC3" s="201">
        <f t="shared" si="0"/>
        <v>0.10200000000000001</v>
      </c>
      <c r="AD3" s="202">
        <f t="shared" si="0"/>
        <v>0.11099999999999999</v>
      </c>
      <c r="AE3" s="72">
        <v>1.25</v>
      </c>
    </row>
    <row r="4" spans="1:31" x14ac:dyDescent="0.2">
      <c r="A4" s="108" t="s">
        <v>38</v>
      </c>
      <c r="B4" s="107" t="s">
        <v>77</v>
      </c>
      <c r="C4" s="82" t="s">
        <v>63</v>
      </c>
      <c r="D4" s="201"/>
      <c r="E4" s="201"/>
      <c r="F4" s="201">
        <v>6.5000000000000002E-2</v>
      </c>
      <c r="G4" s="201"/>
      <c r="H4" s="201"/>
      <c r="I4" s="201">
        <v>6.9000000000000006E-2</v>
      </c>
      <c r="J4" s="201"/>
      <c r="K4" s="201"/>
      <c r="L4" s="201"/>
      <c r="M4" s="201"/>
      <c r="N4" s="201">
        <v>7.8E-2</v>
      </c>
      <c r="O4" s="202">
        <v>8.5999999999999993E-2</v>
      </c>
      <c r="P4" s="108" t="s">
        <v>38</v>
      </c>
      <c r="Q4" s="107" t="s">
        <v>77</v>
      </c>
      <c r="R4" s="82" t="s">
        <v>63</v>
      </c>
      <c r="S4" s="201"/>
      <c r="T4" s="201"/>
      <c r="U4" s="201">
        <f t="shared" ref="U4:U28" si="1">F4*1.5</f>
        <v>9.7500000000000003E-2</v>
      </c>
      <c r="V4" s="201"/>
      <c r="W4" s="201"/>
      <c r="X4" s="201">
        <f t="shared" ref="X4:X28" si="2">I4*1.5</f>
        <v>0.10350000000000001</v>
      </c>
      <c r="Y4" s="201"/>
      <c r="Z4" s="201"/>
      <c r="AA4" s="201"/>
      <c r="AB4" s="201"/>
      <c r="AC4" s="201">
        <f t="shared" ref="AC4:AC22" si="3">N4*1.5</f>
        <v>0.11699999999999999</v>
      </c>
      <c r="AD4" s="202">
        <f t="shared" ref="AD4:AD22" si="4">O4*1.5</f>
        <v>0.129</v>
      </c>
    </row>
    <row r="5" spans="1:31" x14ac:dyDescent="0.2">
      <c r="A5" s="108">
        <v>1</v>
      </c>
      <c r="B5" s="107" t="s">
        <v>77</v>
      </c>
      <c r="C5" s="82" t="s">
        <v>63</v>
      </c>
      <c r="D5" s="201"/>
      <c r="E5" s="201"/>
      <c r="F5" s="201">
        <v>7.3999999999999996E-2</v>
      </c>
      <c r="G5" s="201"/>
      <c r="H5" s="201"/>
      <c r="I5" s="201">
        <v>0.08</v>
      </c>
      <c r="J5" s="201"/>
      <c r="K5" s="201"/>
      <c r="L5" s="201"/>
      <c r="M5" s="201"/>
      <c r="N5" s="201">
        <v>9.2999999999999999E-2</v>
      </c>
      <c r="O5" s="202">
        <v>0.106</v>
      </c>
      <c r="P5" s="108">
        <v>1</v>
      </c>
      <c r="Q5" s="107" t="s">
        <v>77</v>
      </c>
      <c r="R5" s="82" t="s">
        <v>63</v>
      </c>
      <c r="S5" s="201"/>
      <c r="T5" s="201"/>
      <c r="U5" s="201">
        <f t="shared" si="1"/>
        <v>0.11099999999999999</v>
      </c>
      <c r="V5" s="201"/>
      <c r="W5" s="201"/>
      <c r="X5" s="201">
        <f t="shared" si="2"/>
        <v>0.12</v>
      </c>
      <c r="Y5" s="201"/>
      <c r="Z5" s="201"/>
      <c r="AA5" s="201"/>
      <c r="AB5" s="201"/>
      <c r="AC5" s="201">
        <f t="shared" si="3"/>
        <v>0.13950000000000001</v>
      </c>
      <c r="AD5" s="202">
        <f t="shared" si="4"/>
        <v>0.159</v>
      </c>
    </row>
    <row r="6" spans="1:31" x14ac:dyDescent="0.2">
      <c r="A6" s="108" t="s">
        <v>37</v>
      </c>
      <c r="B6" s="107" t="s">
        <v>77</v>
      </c>
      <c r="C6" s="82" t="s">
        <v>63</v>
      </c>
      <c r="D6" s="201"/>
      <c r="E6" s="201"/>
      <c r="F6" s="201">
        <v>8.3000000000000004E-2</v>
      </c>
      <c r="G6" s="201"/>
      <c r="H6" s="201"/>
      <c r="I6" s="201">
        <v>9.2999999999999999E-2</v>
      </c>
      <c r="J6" s="201"/>
      <c r="K6" s="201"/>
      <c r="L6" s="201"/>
      <c r="M6" s="201"/>
      <c r="N6" s="201">
        <v>0.108</v>
      </c>
      <c r="O6" s="202">
        <v>0.13100000000000001</v>
      </c>
      <c r="P6" s="108" t="s">
        <v>37</v>
      </c>
      <c r="Q6" s="107" t="s">
        <v>77</v>
      </c>
      <c r="R6" s="82" t="s">
        <v>63</v>
      </c>
      <c r="S6" s="201"/>
      <c r="T6" s="201"/>
      <c r="U6" s="201">
        <f t="shared" si="1"/>
        <v>0.1245</v>
      </c>
      <c r="V6" s="201"/>
      <c r="W6" s="201"/>
      <c r="X6" s="201">
        <f t="shared" si="2"/>
        <v>0.13950000000000001</v>
      </c>
      <c r="Y6" s="201"/>
      <c r="Z6" s="201"/>
      <c r="AA6" s="201"/>
      <c r="AB6" s="201"/>
      <c r="AC6" s="201">
        <f t="shared" si="3"/>
        <v>0.16200000000000001</v>
      </c>
      <c r="AD6" s="202">
        <f t="shared" si="4"/>
        <v>0.19650000000000001</v>
      </c>
    </row>
    <row r="7" spans="1:31" x14ac:dyDescent="0.2">
      <c r="A7" s="108" t="s">
        <v>36</v>
      </c>
      <c r="B7" s="107" t="s">
        <v>77</v>
      </c>
      <c r="C7" s="82" t="s">
        <v>63</v>
      </c>
      <c r="D7" s="201"/>
      <c r="E7" s="201"/>
      <c r="F7" s="201">
        <v>9.0999999999999998E-2</v>
      </c>
      <c r="G7" s="201"/>
      <c r="H7" s="201"/>
      <c r="I7" s="201">
        <v>0.10199999999999999</v>
      </c>
      <c r="J7" s="201"/>
      <c r="K7" s="201"/>
      <c r="L7" s="201"/>
      <c r="M7" s="201"/>
      <c r="N7" s="201">
        <v>0.125</v>
      </c>
      <c r="O7" s="202">
        <v>0.15</v>
      </c>
      <c r="P7" s="108" t="s">
        <v>36</v>
      </c>
      <c r="Q7" s="107" t="s">
        <v>77</v>
      </c>
      <c r="R7" s="82" t="s">
        <v>63</v>
      </c>
      <c r="S7" s="201"/>
      <c r="T7" s="201"/>
      <c r="U7" s="201">
        <f t="shared" si="1"/>
        <v>0.13650000000000001</v>
      </c>
      <c r="V7" s="201"/>
      <c r="W7" s="201"/>
      <c r="X7" s="201">
        <f t="shared" si="2"/>
        <v>0.153</v>
      </c>
      <c r="Y7" s="201"/>
      <c r="Z7" s="201"/>
      <c r="AA7" s="201"/>
      <c r="AB7" s="201"/>
      <c r="AC7" s="201">
        <f t="shared" si="3"/>
        <v>0.1875</v>
      </c>
      <c r="AD7" s="202">
        <f t="shared" si="4"/>
        <v>0.22499999999999998</v>
      </c>
    </row>
    <row r="8" spans="1:31" x14ac:dyDescent="0.2">
      <c r="A8" s="108">
        <v>2</v>
      </c>
      <c r="B8" s="107" t="s">
        <v>77</v>
      </c>
      <c r="C8" s="82" t="s">
        <v>63</v>
      </c>
      <c r="D8" s="201"/>
      <c r="E8" s="201"/>
      <c r="F8" s="201">
        <v>0.107</v>
      </c>
      <c r="G8" s="201"/>
      <c r="H8" s="201"/>
      <c r="I8" s="201">
        <v>0.124</v>
      </c>
      <c r="J8" s="201"/>
      <c r="K8" s="201"/>
      <c r="L8" s="201"/>
      <c r="M8" s="201"/>
      <c r="N8" s="201">
        <v>0.16700000000000001</v>
      </c>
      <c r="O8" s="202">
        <v>0.192</v>
      </c>
      <c r="P8" s="108">
        <v>2</v>
      </c>
      <c r="Q8" s="107" t="s">
        <v>77</v>
      </c>
      <c r="R8" s="82" t="s">
        <v>63</v>
      </c>
      <c r="S8" s="201"/>
      <c r="T8" s="201"/>
      <c r="U8" s="201">
        <f t="shared" si="1"/>
        <v>0.1605</v>
      </c>
      <c r="V8" s="201"/>
      <c r="W8" s="201"/>
      <c r="X8" s="201">
        <f t="shared" si="2"/>
        <v>0.186</v>
      </c>
      <c r="Y8" s="201"/>
      <c r="Z8" s="201"/>
      <c r="AA8" s="201"/>
      <c r="AB8" s="201"/>
      <c r="AC8" s="201">
        <f t="shared" si="3"/>
        <v>0.2505</v>
      </c>
      <c r="AD8" s="202">
        <f t="shared" si="4"/>
        <v>0.28800000000000003</v>
      </c>
    </row>
    <row r="9" spans="1:31" x14ac:dyDescent="0.2">
      <c r="A9" s="108" t="s">
        <v>35</v>
      </c>
      <c r="B9" s="107" t="s">
        <v>77</v>
      </c>
      <c r="C9" s="82" t="s">
        <v>63</v>
      </c>
      <c r="D9" s="201"/>
      <c r="E9" s="201"/>
      <c r="F9" s="201">
        <v>0.14000000000000001</v>
      </c>
      <c r="G9" s="201"/>
      <c r="H9" s="201"/>
      <c r="I9" s="201">
        <v>0.16400000000000001</v>
      </c>
      <c r="J9" s="201"/>
      <c r="K9" s="201"/>
      <c r="L9" s="201"/>
      <c r="M9" s="201"/>
      <c r="N9" s="201">
        <v>0.20799999999999999</v>
      </c>
      <c r="O9" s="202">
        <v>0.255</v>
      </c>
      <c r="P9" s="108" t="s">
        <v>35</v>
      </c>
      <c r="Q9" s="107" t="s">
        <v>77</v>
      </c>
      <c r="R9" s="82" t="s">
        <v>63</v>
      </c>
      <c r="S9" s="201"/>
      <c r="T9" s="201"/>
      <c r="U9" s="201">
        <f t="shared" si="1"/>
        <v>0.21000000000000002</v>
      </c>
      <c r="V9" s="201"/>
      <c r="W9" s="201"/>
      <c r="X9" s="201">
        <f t="shared" si="2"/>
        <v>0.246</v>
      </c>
      <c r="Y9" s="201"/>
      <c r="Z9" s="201"/>
      <c r="AA9" s="201"/>
      <c r="AB9" s="201"/>
      <c r="AC9" s="201">
        <f t="shared" si="3"/>
        <v>0.312</v>
      </c>
      <c r="AD9" s="202">
        <f t="shared" si="4"/>
        <v>0.38250000000000001</v>
      </c>
    </row>
    <row r="10" spans="1:31" x14ac:dyDescent="0.2">
      <c r="A10" s="108">
        <v>3</v>
      </c>
      <c r="B10" s="107" t="s">
        <v>77</v>
      </c>
      <c r="C10" s="82" t="s">
        <v>63</v>
      </c>
      <c r="D10" s="201"/>
      <c r="E10" s="201"/>
      <c r="F10" s="201">
        <v>0.16800000000000001</v>
      </c>
      <c r="G10" s="201"/>
      <c r="H10" s="201"/>
      <c r="I10" s="201">
        <v>0.20399999999999999</v>
      </c>
      <c r="J10" s="201"/>
      <c r="K10" s="201"/>
      <c r="L10" s="201"/>
      <c r="M10" s="201"/>
      <c r="N10" s="201">
        <v>0.25800000000000001</v>
      </c>
      <c r="O10" s="202">
        <v>0.28999999999999998</v>
      </c>
      <c r="P10" s="108">
        <v>3</v>
      </c>
      <c r="Q10" s="107" t="s">
        <v>77</v>
      </c>
      <c r="R10" s="82" t="s">
        <v>63</v>
      </c>
      <c r="S10" s="201"/>
      <c r="T10" s="201"/>
      <c r="U10" s="201">
        <f t="shared" si="1"/>
        <v>0.252</v>
      </c>
      <c r="V10" s="201"/>
      <c r="W10" s="201"/>
      <c r="X10" s="201">
        <f t="shared" si="2"/>
        <v>0.30599999999999999</v>
      </c>
      <c r="Y10" s="201"/>
      <c r="Z10" s="201"/>
      <c r="AA10" s="201"/>
      <c r="AB10" s="201"/>
      <c r="AC10" s="201">
        <f t="shared" si="3"/>
        <v>0.38700000000000001</v>
      </c>
      <c r="AD10" s="202">
        <f t="shared" si="4"/>
        <v>0.43499999999999994</v>
      </c>
    </row>
    <row r="11" spans="1:31" x14ac:dyDescent="0.2">
      <c r="A11" s="108" t="s">
        <v>55</v>
      </c>
      <c r="B11" s="107" t="s">
        <v>77</v>
      </c>
      <c r="C11" s="82" t="s">
        <v>63</v>
      </c>
      <c r="D11" s="201"/>
      <c r="E11" s="201"/>
      <c r="F11" s="201">
        <v>0.192</v>
      </c>
      <c r="G11" s="201"/>
      <c r="H11" s="201"/>
      <c r="I11" s="201">
        <v>0.23799999999999999</v>
      </c>
      <c r="J11" s="201"/>
      <c r="K11" s="201"/>
      <c r="L11" s="201"/>
      <c r="M11" s="201"/>
      <c r="N11" s="201"/>
      <c r="O11" s="202">
        <v>0.32</v>
      </c>
      <c r="P11" s="108" t="s">
        <v>55</v>
      </c>
      <c r="Q11" s="107" t="s">
        <v>77</v>
      </c>
      <c r="R11" s="82" t="s">
        <v>63</v>
      </c>
      <c r="S11" s="201"/>
      <c r="T11" s="201"/>
      <c r="U11" s="201">
        <f t="shared" si="1"/>
        <v>0.28800000000000003</v>
      </c>
      <c r="V11" s="201"/>
      <c r="W11" s="201"/>
      <c r="X11" s="201">
        <f t="shared" si="2"/>
        <v>0.35699999999999998</v>
      </c>
      <c r="Y11" s="201"/>
      <c r="Z11" s="201"/>
      <c r="AA11" s="201"/>
      <c r="AB11" s="201"/>
      <c r="AC11" s="201"/>
      <c r="AD11" s="202">
        <f t="shared" si="4"/>
        <v>0.48</v>
      </c>
    </row>
    <row r="12" spans="1:31" x14ac:dyDescent="0.2">
      <c r="A12" s="108">
        <v>4</v>
      </c>
      <c r="B12" s="107" t="s">
        <v>77</v>
      </c>
      <c r="C12" s="82" t="s">
        <v>63</v>
      </c>
      <c r="D12" s="201"/>
      <c r="E12" s="201"/>
      <c r="F12" s="201">
        <v>0.218</v>
      </c>
      <c r="G12" s="201"/>
      <c r="H12" s="201"/>
      <c r="I12" s="201">
        <v>0.255</v>
      </c>
      <c r="J12" s="201"/>
      <c r="K12" s="201"/>
      <c r="L12" s="201">
        <v>0.29099999999999998</v>
      </c>
      <c r="M12" s="201"/>
      <c r="N12" s="201">
        <v>0.316</v>
      </c>
      <c r="O12" s="202">
        <v>0.35399999999999998</v>
      </c>
      <c r="P12" s="108">
        <v>4</v>
      </c>
      <c r="Q12" s="107" t="s">
        <v>77</v>
      </c>
      <c r="R12" s="82" t="s">
        <v>63</v>
      </c>
      <c r="S12" s="201"/>
      <c r="T12" s="201"/>
      <c r="U12" s="201">
        <f t="shared" si="1"/>
        <v>0.32700000000000001</v>
      </c>
      <c r="V12" s="201"/>
      <c r="W12" s="201"/>
      <c r="X12" s="201">
        <f t="shared" si="2"/>
        <v>0.38250000000000001</v>
      </c>
      <c r="Y12" s="201"/>
      <c r="Z12" s="201"/>
      <c r="AA12" s="201">
        <f t="shared" ref="AA12:AA22" si="5">L12*1.5</f>
        <v>0.4365</v>
      </c>
      <c r="AB12" s="201"/>
      <c r="AC12" s="201">
        <f t="shared" si="3"/>
        <v>0.47399999999999998</v>
      </c>
      <c r="AD12" s="202">
        <f t="shared" si="4"/>
        <v>0.53099999999999992</v>
      </c>
    </row>
    <row r="13" spans="1:31" x14ac:dyDescent="0.2">
      <c r="A13" s="108">
        <v>5</v>
      </c>
      <c r="B13" s="107" t="s">
        <v>77</v>
      </c>
      <c r="C13" s="82" t="s">
        <v>63</v>
      </c>
      <c r="D13" s="201"/>
      <c r="E13" s="201"/>
      <c r="F13" s="201">
        <v>0.26</v>
      </c>
      <c r="G13" s="201"/>
      <c r="H13" s="201"/>
      <c r="I13" s="201">
        <v>0.29399999999999998</v>
      </c>
      <c r="J13" s="201"/>
      <c r="K13" s="201"/>
      <c r="L13" s="201">
        <v>0.34899999999999998</v>
      </c>
      <c r="M13" s="201"/>
      <c r="N13" s="201">
        <v>0.39</v>
      </c>
      <c r="O13" s="202">
        <v>0.43099999999999999</v>
      </c>
      <c r="P13" s="108">
        <v>5</v>
      </c>
      <c r="Q13" s="107" t="s">
        <v>77</v>
      </c>
      <c r="R13" s="82" t="s">
        <v>63</v>
      </c>
      <c r="S13" s="201"/>
      <c r="T13" s="201"/>
      <c r="U13" s="201">
        <f t="shared" si="1"/>
        <v>0.39</v>
      </c>
      <c r="V13" s="201"/>
      <c r="W13" s="201"/>
      <c r="X13" s="201">
        <f t="shared" si="2"/>
        <v>0.44099999999999995</v>
      </c>
      <c r="Y13" s="201"/>
      <c r="Z13" s="201">
        <f t="shared" ref="Z13:Z22" si="6">K13*1.5</f>
        <v>0</v>
      </c>
      <c r="AA13" s="201">
        <f t="shared" si="5"/>
        <v>0.52349999999999997</v>
      </c>
      <c r="AB13" s="201">
        <f t="shared" ref="AB13:AB22" si="7">M13*1.5</f>
        <v>0</v>
      </c>
      <c r="AC13" s="201">
        <f t="shared" si="3"/>
        <v>0.58499999999999996</v>
      </c>
      <c r="AD13" s="202">
        <f t="shared" si="4"/>
        <v>0.64649999999999996</v>
      </c>
    </row>
    <row r="14" spans="1:31" x14ac:dyDescent="0.2">
      <c r="A14" s="108">
        <v>6</v>
      </c>
      <c r="B14" s="107" t="s">
        <v>77</v>
      </c>
      <c r="C14" s="82" t="s">
        <v>63</v>
      </c>
      <c r="D14" s="201"/>
      <c r="E14" s="201"/>
      <c r="F14" s="201">
        <v>0.29099999999999998</v>
      </c>
      <c r="G14" s="201"/>
      <c r="H14" s="201"/>
      <c r="I14" s="201">
        <v>0.34599999999999997</v>
      </c>
      <c r="J14" s="201"/>
      <c r="K14" s="201"/>
      <c r="L14" s="201">
        <v>0.41499999999999998</v>
      </c>
      <c r="M14" s="201"/>
      <c r="N14" s="201">
        <v>0.47699999999999998</v>
      </c>
      <c r="O14" s="202">
        <v>0.52400000000000002</v>
      </c>
      <c r="P14" s="108">
        <v>6</v>
      </c>
      <c r="Q14" s="107" t="s">
        <v>77</v>
      </c>
      <c r="R14" s="82" t="s">
        <v>63</v>
      </c>
      <c r="S14" s="201"/>
      <c r="T14" s="201"/>
      <c r="U14" s="201">
        <f t="shared" si="1"/>
        <v>0.4365</v>
      </c>
      <c r="V14" s="201"/>
      <c r="W14" s="201"/>
      <c r="X14" s="201">
        <f t="shared" si="2"/>
        <v>0.51899999999999991</v>
      </c>
      <c r="Y14" s="201"/>
      <c r="Z14" s="201">
        <f t="shared" si="6"/>
        <v>0</v>
      </c>
      <c r="AA14" s="201">
        <f t="shared" si="5"/>
        <v>0.62249999999999994</v>
      </c>
      <c r="AB14" s="201">
        <f t="shared" si="7"/>
        <v>0</v>
      </c>
      <c r="AC14" s="201">
        <f t="shared" si="3"/>
        <v>0.71550000000000002</v>
      </c>
      <c r="AD14" s="202">
        <f t="shared" si="4"/>
        <v>0.78600000000000003</v>
      </c>
    </row>
    <row r="15" spans="1:31" x14ac:dyDescent="0.2">
      <c r="A15" s="108">
        <v>8</v>
      </c>
      <c r="B15" s="107" t="s">
        <v>77</v>
      </c>
      <c r="C15" s="82" t="s">
        <v>63</v>
      </c>
      <c r="D15" s="201">
        <v>0.314</v>
      </c>
      <c r="E15" s="201">
        <v>0.33100000000000002</v>
      </c>
      <c r="F15" s="201">
        <v>0.35799999999999998</v>
      </c>
      <c r="G15" s="201"/>
      <c r="H15" s="201">
        <v>0.40600000000000003</v>
      </c>
      <c r="I15" s="201">
        <v>0.44600000000000001</v>
      </c>
      <c r="J15" s="201"/>
      <c r="K15" s="201">
        <v>0.51600000000000001</v>
      </c>
      <c r="L15" s="201">
        <v>0.53800000000000003</v>
      </c>
      <c r="M15" s="201">
        <v>0.55000000000000004</v>
      </c>
      <c r="N15" s="201">
        <v>0.56200000000000006</v>
      </c>
      <c r="O15" s="202">
        <v>0.56000000000000005</v>
      </c>
      <c r="P15" s="108">
        <v>8</v>
      </c>
      <c r="Q15" s="107" t="s">
        <v>77</v>
      </c>
      <c r="R15" s="82" t="s">
        <v>63</v>
      </c>
      <c r="S15" s="201">
        <f t="shared" ref="S15:S24" si="8">D15*1.5</f>
        <v>0.47099999999999997</v>
      </c>
      <c r="T15" s="201">
        <f t="shared" ref="T15:T24" si="9">E15*1.5</f>
        <v>0.49650000000000005</v>
      </c>
      <c r="U15" s="201">
        <f t="shared" si="1"/>
        <v>0.53699999999999992</v>
      </c>
      <c r="V15" s="201"/>
      <c r="W15" s="201">
        <f t="shared" ref="W15:W22" si="10">H15*1.5</f>
        <v>0.60899999999999999</v>
      </c>
      <c r="X15" s="201">
        <f t="shared" si="2"/>
        <v>0.66900000000000004</v>
      </c>
      <c r="Y15" s="201"/>
      <c r="Z15" s="201">
        <f t="shared" si="6"/>
        <v>0.77400000000000002</v>
      </c>
      <c r="AA15" s="201">
        <f t="shared" si="5"/>
        <v>0.80700000000000005</v>
      </c>
      <c r="AB15" s="201">
        <f t="shared" si="7"/>
        <v>0.82500000000000007</v>
      </c>
      <c r="AC15" s="201">
        <f t="shared" si="3"/>
        <v>0.84300000000000008</v>
      </c>
      <c r="AD15" s="202">
        <f t="shared" si="4"/>
        <v>0.84000000000000008</v>
      </c>
    </row>
    <row r="16" spans="1:31" x14ac:dyDescent="0.2">
      <c r="A16" s="108">
        <v>10</v>
      </c>
      <c r="B16" s="107" t="s">
        <v>77</v>
      </c>
      <c r="C16" s="82" t="s">
        <v>63</v>
      </c>
      <c r="D16" s="201">
        <v>0.35499999999999998</v>
      </c>
      <c r="E16" s="201">
        <v>0.39800000000000002</v>
      </c>
      <c r="F16" s="201">
        <v>0.441</v>
      </c>
      <c r="G16" s="201"/>
      <c r="H16" s="201">
        <v>0.52200000000000002</v>
      </c>
      <c r="I16" s="201">
        <v>0.50700000000000001</v>
      </c>
      <c r="J16" s="201">
        <v>0.54100000000000004</v>
      </c>
      <c r="K16" s="201">
        <v>0.56200000000000006</v>
      </c>
      <c r="L16" s="201">
        <v>0.58899999999999997</v>
      </c>
      <c r="M16" s="201">
        <v>0.61399999999999999</v>
      </c>
      <c r="N16" s="201">
        <v>0.63900000000000001</v>
      </c>
      <c r="O16" s="202">
        <v>0.61399999999999999</v>
      </c>
      <c r="P16" s="108">
        <v>10</v>
      </c>
      <c r="Q16" s="107" t="s">
        <v>77</v>
      </c>
      <c r="R16" s="82" t="s">
        <v>63</v>
      </c>
      <c r="S16" s="201">
        <f t="shared" si="8"/>
        <v>0.53249999999999997</v>
      </c>
      <c r="T16" s="201">
        <f t="shared" si="9"/>
        <v>0.59699999999999998</v>
      </c>
      <c r="U16" s="201">
        <f t="shared" si="1"/>
        <v>0.66149999999999998</v>
      </c>
      <c r="V16" s="201"/>
      <c r="W16" s="201">
        <f t="shared" si="10"/>
        <v>0.78300000000000003</v>
      </c>
      <c r="X16" s="201">
        <f t="shared" si="2"/>
        <v>0.76049999999999995</v>
      </c>
      <c r="Y16" s="201">
        <f t="shared" ref="Y16:Y22" si="11">J16*1.5</f>
        <v>0.81150000000000011</v>
      </c>
      <c r="Z16" s="201">
        <f t="shared" si="6"/>
        <v>0.84300000000000008</v>
      </c>
      <c r="AA16" s="201">
        <f t="shared" si="5"/>
        <v>0.88349999999999995</v>
      </c>
      <c r="AB16" s="201">
        <f t="shared" si="7"/>
        <v>0.92100000000000004</v>
      </c>
      <c r="AC16" s="201">
        <f t="shared" si="3"/>
        <v>0.95850000000000002</v>
      </c>
      <c r="AD16" s="202">
        <f t="shared" si="4"/>
        <v>0.92100000000000004</v>
      </c>
    </row>
    <row r="17" spans="1:30" x14ac:dyDescent="0.2">
      <c r="A17" s="108">
        <v>12</v>
      </c>
      <c r="B17" s="107" t="s">
        <v>77</v>
      </c>
      <c r="C17" s="82" t="s">
        <v>63</v>
      </c>
      <c r="D17" s="201">
        <v>0.39300000000000002</v>
      </c>
      <c r="E17" s="201">
        <v>0.46500000000000002</v>
      </c>
      <c r="F17" s="201">
        <v>0.51500000000000001</v>
      </c>
      <c r="G17" s="201">
        <v>0.51500000000000001</v>
      </c>
      <c r="H17" s="201">
        <v>0.55600000000000005</v>
      </c>
      <c r="I17" s="201">
        <v>0.52600000000000002</v>
      </c>
      <c r="J17" s="201">
        <v>0.58499999999999996</v>
      </c>
      <c r="K17" s="201">
        <v>0.61899999999999999</v>
      </c>
      <c r="L17" s="201">
        <v>0.65400000000000003</v>
      </c>
      <c r="M17" s="201">
        <v>0.68300000000000005</v>
      </c>
      <c r="N17" s="201">
        <v>0.72699999999999998</v>
      </c>
      <c r="O17" s="202">
        <v>0.65400000000000003</v>
      </c>
      <c r="P17" s="108">
        <v>12</v>
      </c>
      <c r="Q17" s="107" t="s">
        <v>77</v>
      </c>
      <c r="R17" s="82" t="s">
        <v>63</v>
      </c>
      <c r="S17" s="201">
        <f t="shared" si="8"/>
        <v>0.58950000000000002</v>
      </c>
      <c r="T17" s="201">
        <f t="shared" si="9"/>
        <v>0.69750000000000001</v>
      </c>
      <c r="U17" s="201">
        <f t="shared" si="1"/>
        <v>0.77249999999999996</v>
      </c>
      <c r="V17" s="201">
        <f t="shared" ref="V17:V22" si="12">G17*1.5</f>
        <v>0.77249999999999996</v>
      </c>
      <c r="W17" s="201">
        <f t="shared" si="10"/>
        <v>0.83400000000000007</v>
      </c>
      <c r="X17" s="201">
        <f t="shared" si="2"/>
        <v>0.78900000000000003</v>
      </c>
      <c r="Y17" s="201">
        <f t="shared" si="11"/>
        <v>0.87749999999999995</v>
      </c>
      <c r="Z17" s="201">
        <f t="shared" si="6"/>
        <v>0.92849999999999999</v>
      </c>
      <c r="AA17" s="201">
        <f t="shared" si="5"/>
        <v>0.98100000000000009</v>
      </c>
      <c r="AB17" s="201">
        <f t="shared" si="7"/>
        <v>1.0245000000000002</v>
      </c>
      <c r="AC17" s="201">
        <f t="shared" si="3"/>
        <v>1.0905</v>
      </c>
      <c r="AD17" s="202">
        <f t="shared" si="4"/>
        <v>0.98100000000000009</v>
      </c>
    </row>
    <row r="18" spans="1:30" x14ac:dyDescent="0.2">
      <c r="A18" s="108">
        <v>14</v>
      </c>
      <c r="B18" s="107" t="s">
        <v>77</v>
      </c>
      <c r="C18" s="82" t="s">
        <v>63</v>
      </c>
      <c r="D18" s="201">
        <v>0.48</v>
      </c>
      <c r="E18" s="201">
        <v>0.52600000000000002</v>
      </c>
      <c r="F18" s="201">
        <v>0.52600000000000002</v>
      </c>
      <c r="G18" s="201">
        <v>0.53900000000000003</v>
      </c>
      <c r="H18" s="201">
        <v>0.58099999999999996</v>
      </c>
      <c r="I18" s="201">
        <v>0.53700000000000003</v>
      </c>
      <c r="J18" s="201">
        <v>0.62</v>
      </c>
      <c r="K18" s="201">
        <v>0.66600000000000004</v>
      </c>
      <c r="L18" s="201">
        <v>0.70199999999999996</v>
      </c>
      <c r="M18" s="201">
        <v>0.745</v>
      </c>
      <c r="N18" s="201">
        <v>0.78800000000000003</v>
      </c>
      <c r="O18" s="202"/>
      <c r="P18" s="108">
        <v>14</v>
      </c>
      <c r="Q18" s="107" t="s">
        <v>77</v>
      </c>
      <c r="R18" s="82" t="s">
        <v>63</v>
      </c>
      <c r="S18" s="201">
        <f t="shared" si="8"/>
        <v>0.72</v>
      </c>
      <c r="T18" s="201">
        <f t="shared" si="9"/>
        <v>0.78900000000000003</v>
      </c>
      <c r="U18" s="201">
        <f t="shared" si="1"/>
        <v>0.78900000000000003</v>
      </c>
      <c r="V18" s="201">
        <f t="shared" si="12"/>
        <v>0.8085</v>
      </c>
      <c r="W18" s="201">
        <f t="shared" si="10"/>
        <v>0.87149999999999994</v>
      </c>
      <c r="X18" s="201">
        <f t="shared" si="2"/>
        <v>0.8055000000000001</v>
      </c>
      <c r="Y18" s="201">
        <f t="shared" si="11"/>
        <v>0.92999999999999994</v>
      </c>
      <c r="Z18" s="201">
        <f t="shared" si="6"/>
        <v>0.99900000000000011</v>
      </c>
      <c r="AA18" s="201">
        <f t="shared" si="5"/>
        <v>1.0529999999999999</v>
      </c>
      <c r="AB18" s="201">
        <f t="shared" si="7"/>
        <v>1.1174999999999999</v>
      </c>
      <c r="AC18" s="201">
        <f t="shared" si="3"/>
        <v>1.1819999999999999</v>
      </c>
      <c r="AD18" s="202">
        <f t="shared" si="4"/>
        <v>0</v>
      </c>
    </row>
    <row r="19" spans="1:30" x14ac:dyDescent="0.2">
      <c r="A19" s="108">
        <v>16</v>
      </c>
      <c r="B19" s="107" t="s">
        <v>77</v>
      </c>
      <c r="C19" s="82" t="s">
        <v>63</v>
      </c>
      <c r="D19" s="201">
        <v>0.52300000000000002</v>
      </c>
      <c r="E19" s="201">
        <v>0.54100000000000004</v>
      </c>
      <c r="F19" s="201">
        <v>0.54100000000000004</v>
      </c>
      <c r="G19" s="201">
        <v>0.57399999999999995</v>
      </c>
      <c r="H19" s="201">
        <v>0.624</v>
      </c>
      <c r="I19" s="201">
        <v>0.55600000000000005</v>
      </c>
      <c r="J19" s="201">
        <v>0.67600000000000005</v>
      </c>
      <c r="K19" s="201">
        <v>0.73099999999999998</v>
      </c>
      <c r="L19" s="201">
        <v>0.78300000000000003</v>
      </c>
      <c r="M19" s="201">
        <v>0.84499999999999997</v>
      </c>
      <c r="N19" s="201">
        <v>0.89400000000000002</v>
      </c>
      <c r="O19" s="202"/>
      <c r="P19" s="108">
        <v>16</v>
      </c>
      <c r="Q19" s="107" t="s">
        <v>77</v>
      </c>
      <c r="R19" s="82" t="s">
        <v>63</v>
      </c>
      <c r="S19" s="201">
        <f t="shared" si="8"/>
        <v>0.78449999999999998</v>
      </c>
      <c r="T19" s="201">
        <f t="shared" si="9"/>
        <v>0.81150000000000011</v>
      </c>
      <c r="U19" s="201">
        <f t="shared" si="1"/>
        <v>0.81150000000000011</v>
      </c>
      <c r="V19" s="201">
        <f t="shared" si="12"/>
        <v>0.86099999999999999</v>
      </c>
      <c r="W19" s="201">
        <f t="shared" si="10"/>
        <v>0.93599999999999994</v>
      </c>
      <c r="X19" s="201">
        <f t="shared" si="2"/>
        <v>0.83400000000000007</v>
      </c>
      <c r="Y19" s="201">
        <f t="shared" si="11"/>
        <v>1.014</v>
      </c>
      <c r="Z19" s="201">
        <f t="shared" si="6"/>
        <v>1.0965</v>
      </c>
      <c r="AA19" s="201">
        <f t="shared" si="5"/>
        <v>1.1745000000000001</v>
      </c>
      <c r="AB19" s="201">
        <f t="shared" si="7"/>
        <v>1.2675000000000001</v>
      </c>
      <c r="AC19" s="201">
        <f t="shared" si="3"/>
        <v>1.341</v>
      </c>
      <c r="AD19" s="202">
        <f t="shared" si="4"/>
        <v>0</v>
      </c>
    </row>
    <row r="20" spans="1:30" x14ac:dyDescent="0.2">
      <c r="A20" s="108">
        <v>18</v>
      </c>
      <c r="B20" s="107" t="s">
        <v>77</v>
      </c>
      <c r="C20" s="82" t="s">
        <v>63</v>
      </c>
      <c r="D20" s="201">
        <v>0.53600000000000003</v>
      </c>
      <c r="E20" s="201">
        <v>0.57599999999999996</v>
      </c>
      <c r="F20" s="201">
        <v>0.55600000000000005</v>
      </c>
      <c r="G20" s="201">
        <v>0.61699999999999999</v>
      </c>
      <c r="H20" s="201">
        <v>0.67900000000000005</v>
      </c>
      <c r="I20" s="201">
        <v>0.57399999999999995</v>
      </c>
      <c r="J20" s="201">
        <v>0.74099999999999999</v>
      </c>
      <c r="K20" s="201">
        <v>0.81200000000000006</v>
      </c>
      <c r="L20" s="201">
        <v>0.88400000000000001</v>
      </c>
      <c r="M20" s="201">
        <v>0.94499999999999995</v>
      </c>
      <c r="N20" s="201">
        <v>1.016</v>
      </c>
      <c r="O20" s="202"/>
      <c r="P20" s="108">
        <v>18</v>
      </c>
      <c r="Q20" s="107" t="s">
        <v>77</v>
      </c>
      <c r="R20" s="82" t="s">
        <v>63</v>
      </c>
      <c r="S20" s="201">
        <f t="shared" si="8"/>
        <v>0.80400000000000005</v>
      </c>
      <c r="T20" s="201">
        <f t="shared" si="9"/>
        <v>0.86399999999999988</v>
      </c>
      <c r="U20" s="201">
        <f t="shared" si="1"/>
        <v>0.83400000000000007</v>
      </c>
      <c r="V20" s="201">
        <f t="shared" si="12"/>
        <v>0.92549999999999999</v>
      </c>
      <c r="W20" s="201">
        <f t="shared" si="10"/>
        <v>1.0185</v>
      </c>
      <c r="X20" s="201">
        <f t="shared" si="2"/>
        <v>0.86099999999999999</v>
      </c>
      <c r="Y20" s="201">
        <f t="shared" si="11"/>
        <v>1.1114999999999999</v>
      </c>
      <c r="Z20" s="201">
        <f t="shared" si="6"/>
        <v>1.218</v>
      </c>
      <c r="AA20" s="201">
        <f t="shared" si="5"/>
        <v>1.3260000000000001</v>
      </c>
      <c r="AB20" s="201">
        <f t="shared" si="7"/>
        <v>1.4175</v>
      </c>
      <c r="AC20" s="201">
        <f t="shared" si="3"/>
        <v>1.524</v>
      </c>
      <c r="AD20" s="202">
        <f t="shared" si="4"/>
        <v>0</v>
      </c>
    </row>
    <row r="21" spans="1:30" x14ac:dyDescent="0.2">
      <c r="A21" s="108">
        <v>20</v>
      </c>
      <c r="B21" s="107" t="s">
        <v>77</v>
      </c>
      <c r="C21" s="82" t="s">
        <v>63</v>
      </c>
      <c r="D21" s="201">
        <v>0.57099999999999995</v>
      </c>
      <c r="E21" s="201">
        <v>0.61399999999999999</v>
      </c>
      <c r="F21" s="201">
        <v>0.57099999999999995</v>
      </c>
      <c r="G21" s="201">
        <v>0.65</v>
      </c>
      <c r="H21" s="201">
        <v>0.73299999999999998</v>
      </c>
      <c r="I21" s="201">
        <v>0.59299999999999997</v>
      </c>
      <c r="J21" s="201">
        <v>0.81299999999999994</v>
      </c>
      <c r="K21" s="201">
        <v>0.90300000000000002</v>
      </c>
      <c r="L21" s="201">
        <v>0.98599999999999999</v>
      </c>
      <c r="M21" s="201">
        <v>1.075</v>
      </c>
      <c r="N21" s="201">
        <v>1.153</v>
      </c>
      <c r="O21" s="202"/>
      <c r="P21" s="108">
        <v>20</v>
      </c>
      <c r="Q21" s="107" t="s">
        <v>77</v>
      </c>
      <c r="R21" s="82" t="s">
        <v>63</v>
      </c>
      <c r="S21" s="201">
        <f t="shared" si="8"/>
        <v>0.85649999999999993</v>
      </c>
      <c r="T21" s="201">
        <f t="shared" si="9"/>
        <v>0.92100000000000004</v>
      </c>
      <c r="U21" s="201">
        <f t="shared" si="1"/>
        <v>0.85649999999999993</v>
      </c>
      <c r="V21" s="201">
        <f t="shared" si="12"/>
        <v>0.97500000000000009</v>
      </c>
      <c r="W21" s="201">
        <f t="shared" si="10"/>
        <v>1.0994999999999999</v>
      </c>
      <c r="X21" s="201">
        <f t="shared" si="2"/>
        <v>0.88949999999999996</v>
      </c>
      <c r="Y21" s="201">
        <f t="shared" si="11"/>
        <v>1.2195</v>
      </c>
      <c r="Z21" s="201">
        <f t="shared" si="6"/>
        <v>1.3545</v>
      </c>
      <c r="AA21" s="201">
        <f t="shared" si="5"/>
        <v>1.4790000000000001</v>
      </c>
      <c r="AB21" s="201">
        <f t="shared" si="7"/>
        <v>1.6124999999999998</v>
      </c>
      <c r="AC21" s="201">
        <f t="shared" si="3"/>
        <v>1.7295</v>
      </c>
      <c r="AD21" s="202">
        <f t="shared" si="4"/>
        <v>0</v>
      </c>
    </row>
    <row r="22" spans="1:30" x14ac:dyDescent="0.2">
      <c r="A22" s="108">
        <v>24</v>
      </c>
      <c r="B22" s="107" t="s">
        <v>77</v>
      </c>
      <c r="C22" s="82" t="s">
        <v>63</v>
      </c>
      <c r="D22" s="201">
        <v>0.60199999999999998</v>
      </c>
      <c r="E22" s="201">
        <v>0.68300000000000005</v>
      </c>
      <c r="F22" s="201">
        <v>0.60199999999999998</v>
      </c>
      <c r="G22" s="201">
        <v>0.74099999999999999</v>
      </c>
      <c r="H22" s="201">
        <v>0.86699999999999999</v>
      </c>
      <c r="I22" s="201">
        <v>0.629</v>
      </c>
      <c r="J22" s="201">
        <v>0.97799999999999998</v>
      </c>
      <c r="K22" s="201">
        <v>1.1160000000000001</v>
      </c>
      <c r="L22" s="201">
        <v>1.248</v>
      </c>
      <c r="M22" s="201">
        <v>1.3540000000000001</v>
      </c>
      <c r="N22" s="201">
        <v>1.476</v>
      </c>
      <c r="O22" s="202"/>
      <c r="P22" s="108">
        <v>24</v>
      </c>
      <c r="Q22" s="107" t="s">
        <v>77</v>
      </c>
      <c r="R22" s="82" t="s">
        <v>63</v>
      </c>
      <c r="S22" s="201">
        <f t="shared" si="8"/>
        <v>0.90300000000000002</v>
      </c>
      <c r="T22" s="201">
        <f t="shared" si="9"/>
        <v>1.0245000000000002</v>
      </c>
      <c r="U22" s="201">
        <f t="shared" si="1"/>
        <v>0.90300000000000002</v>
      </c>
      <c r="V22" s="201">
        <f t="shared" si="12"/>
        <v>1.1114999999999999</v>
      </c>
      <c r="W22" s="201">
        <f t="shared" si="10"/>
        <v>1.3005</v>
      </c>
      <c r="X22" s="201">
        <f t="shared" si="2"/>
        <v>0.94350000000000001</v>
      </c>
      <c r="Y22" s="201">
        <f t="shared" si="11"/>
        <v>1.4670000000000001</v>
      </c>
      <c r="Z22" s="201">
        <f t="shared" si="6"/>
        <v>1.6740000000000002</v>
      </c>
      <c r="AA22" s="201">
        <f t="shared" si="5"/>
        <v>1.8719999999999999</v>
      </c>
      <c r="AB22" s="201">
        <f t="shared" si="7"/>
        <v>2.0310000000000001</v>
      </c>
      <c r="AC22" s="201">
        <f t="shared" si="3"/>
        <v>2.214</v>
      </c>
      <c r="AD22" s="202">
        <f t="shared" si="4"/>
        <v>0</v>
      </c>
    </row>
    <row r="23" spans="1:30" x14ac:dyDescent="0.2">
      <c r="A23" s="108">
        <v>30</v>
      </c>
      <c r="B23" s="107" t="s">
        <v>77</v>
      </c>
      <c r="C23" s="82" t="s">
        <v>63</v>
      </c>
      <c r="D23" s="201">
        <v>0.70699999999999996</v>
      </c>
      <c r="E23" s="201">
        <v>0.78</v>
      </c>
      <c r="F23" s="201">
        <v>0.64800000000000002</v>
      </c>
      <c r="G23" s="201"/>
      <c r="H23" s="201"/>
      <c r="I23" s="201">
        <v>0.68400000000000005</v>
      </c>
      <c r="J23" s="201"/>
      <c r="K23" s="201"/>
      <c r="L23" s="201"/>
      <c r="M23" s="201"/>
      <c r="N23" s="201"/>
      <c r="O23" s="202"/>
      <c r="P23" s="108">
        <v>30</v>
      </c>
      <c r="Q23" s="107" t="s">
        <v>77</v>
      </c>
      <c r="R23" s="82" t="s">
        <v>63</v>
      </c>
      <c r="S23" s="201">
        <f t="shared" si="8"/>
        <v>1.0605</v>
      </c>
      <c r="T23" s="201">
        <f t="shared" si="9"/>
        <v>1.17</v>
      </c>
      <c r="U23" s="201">
        <f t="shared" si="1"/>
        <v>0.97199999999999998</v>
      </c>
      <c r="V23" s="201"/>
      <c r="W23" s="201"/>
      <c r="X23" s="201">
        <f t="shared" si="2"/>
        <v>1.026</v>
      </c>
      <c r="Y23" s="201"/>
      <c r="Z23" s="201"/>
      <c r="AA23" s="201"/>
      <c r="AB23" s="201"/>
      <c r="AC23" s="201"/>
      <c r="AD23" s="202"/>
    </row>
    <row r="24" spans="1:30" x14ac:dyDescent="0.2">
      <c r="A24" s="108">
        <v>36</v>
      </c>
      <c r="B24" s="107" t="s">
        <v>77</v>
      </c>
      <c r="C24" s="82" t="s">
        <v>63</v>
      </c>
      <c r="D24" s="201">
        <v>0.76600000000000001</v>
      </c>
      <c r="E24" s="201">
        <v>0.85299999999999998</v>
      </c>
      <c r="F24" s="201">
        <v>0.69399999999999995</v>
      </c>
      <c r="G24" s="201"/>
      <c r="H24" s="201"/>
      <c r="I24" s="201">
        <v>0.73899999999999999</v>
      </c>
      <c r="J24" s="201"/>
      <c r="K24" s="201"/>
      <c r="L24" s="201"/>
      <c r="M24" s="201"/>
      <c r="N24" s="201"/>
      <c r="O24" s="202"/>
      <c r="P24" s="108">
        <v>36</v>
      </c>
      <c r="Q24" s="107" t="s">
        <v>77</v>
      </c>
      <c r="R24" s="82" t="s">
        <v>63</v>
      </c>
      <c r="S24" s="201">
        <f t="shared" si="8"/>
        <v>1.149</v>
      </c>
      <c r="T24" s="201">
        <f t="shared" si="9"/>
        <v>1.2795000000000001</v>
      </c>
      <c r="U24" s="201">
        <f t="shared" si="1"/>
        <v>1.0409999999999999</v>
      </c>
      <c r="V24" s="201"/>
      <c r="W24" s="201"/>
      <c r="X24" s="201">
        <f t="shared" si="2"/>
        <v>1.1085</v>
      </c>
      <c r="Y24" s="201"/>
      <c r="Z24" s="201"/>
      <c r="AA24" s="201"/>
      <c r="AB24" s="201"/>
      <c r="AC24" s="201"/>
      <c r="AD24" s="202"/>
    </row>
    <row r="25" spans="1:30" x14ac:dyDescent="0.2">
      <c r="A25" s="108">
        <v>42</v>
      </c>
      <c r="B25" s="107" t="s">
        <v>77</v>
      </c>
      <c r="C25" s="82" t="s">
        <v>63</v>
      </c>
      <c r="D25" s="201"/>
      <c r="E25" s="201"/>
      <c r="F25" s="201">
        <v>0.74</v>
      </c>
      <c r="G25" s="201"/>
      <c r="H25" s="201"/>
      <c r="I25" s="201">
        <v>0.79400000000000004</v>
      </c>
      <c r="J25" s="201"/>
      <c r="K25" s="201"/>
      <c r="L25" s="201"/>
      <c r="M25" s="201"/>
      <c r="N25" s="201"/>
      <c r="O25" s="202"/>
      <c r="P25" s="108">
        <v>42</v>
      </c>
      <c r="Q25" s="107" t="s">
        <v>77</v>
      </c>
      <c r="R25" s="82" t="s">
        <v>63</v>
      </c>
      <c r="S25" s="201"/>
      <c r="T25" s="201"/>
      <c r="U25" s="201">
        <f t="shared" si="1"/>
        <v>1.1099999999999999</v>
      </c>
      <c r="V25" s="201"/>
      <c r="W25" s="201"/>
      <c r="X25" s="201">
        <f t="shared" si="2"/>
        <v>1.1910000000000001</v>
      </c>
      <c r="Y25" s="201"/>
      <c r="Z25" s="201"/>
      <c r="AA25" s="201"/>
      <c r="AB25" s="201"/>
      <c r="AC25" s="201"/>
      <c r="AD25" s="202"/>
    </row>
    <row r="26" spans="1:30" x14ac:dyDescent="0.2">
      <c r="A26" s="108">
        <v>48</v>
      </c>
      <c r="B26" s="107" t="s">
        <v>77</v>
      </c>
      <c r="C26" s="82" t="s">
        <v>63</v>
      </c>
      <c r="D26" s="201"/>
      <c r="E26" s="201"/>
      <c r="F26" s="201">
        <v>0.78500000000000003</v>
      </c>
      <c r="G26" s="201"/>
      <c r="H26" s="201"/>
      <c r="I26" s="201">
        <v>0.85</v>
      </c>
      <c r="J26" s="201"/>
      <c r="K26" s="201"/>
      <c r="L26" s="201"/>
      <c r="M26" s="201"/>
      <c r="N26" s="201"/>
      <c r="O26" s="202"/>
      <c r="P26" s="108">
        <v>48</v>
      </c>
      <c r="Q26" s="107" t="s">
        <v>77</v>
      </c>
      <c r="R26" s="82" t="s">
        <v>63</v>
      </c>
      <c r="S26" s="201"/>
      <c r="T26" s="201"/>
      <c r="U26" s="201">
        <f t="shared" si="1"/>
        <v>1.1775</v>
      </c>
      <c r="V26" s="201"/>
      <c r="W26" s="201"/>
      <c r="X26" s="201">
        <f t="shared" si="2"/>
        <v>1.2749999999999999</v>
      </c>
      <c r="Y26" s="201"/>
      <c r="Z26" s="201"/>
      <c r="AA26" s="201"/>
      <c r="AB26" s="201"/>
      <c r="AC26" s="201"/>
      <c r="AD26" s="202"/>
    </row>
    <row r="27" spans="1:30" x14ac:dyDescent="0.2">
      <c r="A27" s="108">
        <v>54</v>
      </c>
      <c r="B27" s="107" t="s">
        <v>77</v>
      </c>
      <c r="C27" s="82" t="s">
        <v>63</v>
      </c>
      <c r="D27" s="201"/>
      <c r="E27" s="201"/>
      <c r="F27" s="201">
        <v>0.83099999999999996</v>
      </c>
      <c r="G27" s="201"/>
      <c r="H27" s="201"/>
      <c r="I27" s="201">
        <v>1.115</v>
      </c>
      <c r="J27" s="201"/>
      <c r="K27" s="201"/>
      <c r="L27" s="201"/>
      <c r="M27" s="201"/>
      <c r="N27" s="201"/>
      <c r="O27" s="202"/>
      <c r="P27" s="108">
        <v>54</v>
      </c>
      <c r="Q27" s="107" t="s">
        <v>77</v>
      </c>
      <c r="R27" s="82" t="s">
        <v>63</v>
      </c>
      <c r="S27" s="201"/>
      <c r="T27" s="201"/>
      <c r="U27" s="201">
        <f t="shared" si="1"/>
        <v>1.2464999999999999</v>
      </c>
      <c r="V27" s="201"/>
      <c r="W27" s="201"/>
      <c r="X27" s="201">
        <f t="shared" si="2"/>
        <v>1.6724999999999999</v>
      </c>
      <c r="Y27" s="201"/>
      <c r="Z27" s="201"/>
      <c r="AA27" s="201"/>
      <c r="AB27" s="201"/>
      <c r="AC27" s="201"/>
      <c r="AD27" s="202"/>
    </row>
    <row r="28" spans="1:30" ht="13.5" thickBot="1" x14ac:dyDescent="0.25">
      <c r="A28" s="108">
        <v>60</v>
      </c>
      <c r="B28" s="107" t="s">
        <v>77</v>
      </c>
      <c r="C28" s="82" t="s">
        <v>63</v>
      </c>
      <c r="D28" s="201"/>
      <c r="E28" s="201"/>
      <c r="F28" s="201">
        <v>0.877</v>
      </c>
      <c r="G28" s="201"/>
      <c r="H28" s="201"/>
      <c r="I28" s="201">
        <v>1.1930000000000001</v>
      </c>
      <c r="J28" s="201"/>
      <c r="K28" s="201"/>
      <c r="L28" s="201"/>
      <c r="M28" s="201"/>
      <c r="N28" s="201"/>
      <c r="O28" s="202"/>
      <c r="P28" s="108">
        <v>60</v>
      </c>
      <c r="Q28" s="107" t="s">
        <v>77</v>
      </c>
      <c r="R28" s="82" t="s">
        <v>63</v>
      </c>
      <c r="S28" s="201"/>
      <c r="T28" s="201"/>
      <c r="U28" s="201">
        <f t="shared" si="1"/>
        <v>1.3155000000000001</v>
      </c>
      <c r="V28" s="201"/>
      <c r="W28" s="201"/>
      <c r="X28" s="201">
        <f t="shared" si="2"/>
        <v>1.7895000000000001</v>
      </c>
      <c r="Y28" s="201"/>
      <c r="Z28" s="201"/>
      <c r="AA28" s="201"/>
      <c r="AB28" s="201"/>
      <c r="AC28" s="201"/>
      <c r="AD28" s="202"/>
    </row>
    <row r="29" spans="1:30" ht="13.5" thickBot="1" x14ac:dyDescent="0.25">
      <c r="A29" s="328" t="s">
        <v>174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30"/>
      <c r="P29" s="331" t="s">
        <v>173</v>
      </c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3"/>
    </row>
    <row r="30" spans="1:30" ht="13.5" thickBot="1" x14ac:dyDescent="0.25">
      <c r="A30" s="334" t="s">
        <v>160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6"/>
      <c r="P30" s="334" t="s">
        <v>160</v>
      </c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6"/>
    </row>
    <row r="31" spans="1:30" x14ac:dyDescent="0.2">
      <c r="A31" s="91" t="s">
        <v>60</v>
      </c>
      <c r="B31" s="90" t="s">
        <v>47</v>
      </c>
      <c r="C31" s="90" t="s">
        <v>46</v>
      </c>
      <c r="D31" s="90" t="s">
        <v>76</v>
      </c>
      <c r="E31" s="90" t="s">
        <v>75</v>
      </c>
      <c r="F31" s="90" t="s">
        <v>74</v>
      </c>
      <c r="G31" s="90" t="s">
        <v>73</v>
      </c>
      <c r="H31" s="90" t="s">
        <v>72</v>
      </c>
      <c r="I31" s="90" t="s">
        <v>71</v>
      </c>
      <c r="J31" s="90" t="s">
        <v>70</v>
      </c>
      <c r="K31" s="90" t="s">
        <v>69</v>
      </c>
      <c r="L31" s="90" t="s">
        <v>68</v>
      </c>
      <c r="M31" s="90" t="s">
        <v>67</v>
      </c>
      <c r="N31" s="90" t="s">
        <v>66</v>
      </c>
      <c r="O31" s="106" t="s">
        <v>65</v>
      </c>
      <c r="P31" s="91" t="s">
        <v>60</v>
      </c>
      <c r="Q31" s="90" t="s">
        <v>47</v>
      </c>
      <c r="R31" s="90" t="s">
        <v>46</v>
      </c>
      <c r="S31" s="90" t="s">
        <v>76</v>
      </c>
      <c r="T31" s="90" t="s">
        <v>75</v>
      </c>
      <c r="U31" s="90" t="s">
        <v>74</v>
      </c>
      <c r="V31" s="90" t="s">
        <v>73</v>
      </c>
      <c r="W31" s="90" t="s">
        <v>72</v>
      </c>
      <c r="X31" s="90" t="s">
        <v>71</v>
      </c>
      <c r="Y31" s="90" t="s">
        <v>70</v>
      </c>
      <c r="Z31" s="90" t="s">
        <v>69</v>
      </c>
      <c r="AA31" s="90" t="s">
        <v>68</v>
      </c>
      <c r="AB31" s="90" t="s">
        <v>67</v>
      </c>
      <c r="AC31" s="90" t="s">
        <v>66</v>
      </c>
      <c r="AD31" s="106" t="s">
        <v>65</v>
      </c>
    </row>
    <row r="32" spans="1:30" x14ac:dyDescent="0.2">
      <c r="A32" s="85" t="s">
        <v>39</v>
      </c>
      <c r="B32" s="82" t="s">
        <v>64</v>
      </c>
      <c r="C32" s="82" t="s">
        <v>63</v>
      </c>
      <c r="D32" s="201"/>
      <c r="E32" s="203"/>
      <c r="F32" s="203">
        <v>0.3</v>
      </c>
      <c r="G32" s="203"/>
      <c r="H32" s="203"/>
      <c r="I32" s="203">
        <v>0.33</v>
      </c>
      <c r="J32" s="203"/>
      <c r="K32" s="203"/>
      <c r="L32" s="203"/>
      <c r="M32" s="203"/>
      <c r="N32" s="203">
        <v>0.39</v>
      </c>
      <c r="O32" s="204">
        <v>0.48</v>
      </c>
      <c r="P32" s="85" t="s">
        <v>39</v>
      </c>
      <c r="Q32" s="82" t="s">
        <v>64</v>
      </c>
      <c r="R32" s="82" t="s">
        <v>63</v>
      </c>
      <c r="S32" s="201"/>
      <c r="T32" s="201"/>
      <c r="U32" s="201">
        <f t="shared" ref="U32:AD32" si="13">F32*1.5</f>
        <v>0.44999999999999996</v>
      </c>
      <c r="V32" s="201"/>
      <c r="W32" s="201"/>
      <c r="X32" s="201">
        <f t="shared" si="13"/>
        <v>0.495</v>
      </c>
      <c r="Y32" s="201"/>
      <c r="Z32" s="201"/>
      <c r="AA32" s="201"/>
      <c r="AB32" s="201"/>
      <c r="AC32" s="201">
        <f t="shared" si="13"/>
        <v>0.58499999999999996</v>
      </c>
      <c r="AD32" s="202">
        <f t="shared" si="13"/>
        <v>0.72</v>
      </c>
    </row>
    <row r="33" spans="1:30" x14ac:dyDescent="0.2">
      <c r="A33" s="85" t="s">
        <v>38</v>
      </c>
      <c r="B33" s="82" t="s">
        <v>64</v>
      </c>
      <c r="C33" s="82" t="s">
        <v>63</v>
      </c>
      <c r="D33" s="203"/>
      <c r="E33" s="203"/>
      <c r="F33" s="203">
        <v>0.45</v>
      </c>
      <c r="G33" s="203"/>
      <c r="H33" s="203"/>
      <c r="I33" s="203">
        <v>0.5</v>
      </c>
      <c r="J33" s="203"/>
      <c r="K33" s="203"/>
      <c r="L33" s="203"/>
      <c r="M33" s="203"/>
      <c r="N33" s="203">
        <v>0.59</v>
      </c>
      <c r="O33" s="204">
        <v>0.72</v>
      </c>
      <c r="P33" s="85" t="s">
        <v>38</v>
      </c>
      <c r="Q33" s="82" t="s">
        <v>64</v>
      </c>
      <c r="R33" s="82" t="s">
        <v>63</v>
      </c>
      <c r="S33" s="201"/>
      <c r="T33" s="201"/>
      <c r="U33" s="201">
        <f t="shared" ref="U33:U57" si="14">F33*1.5</f>
        <v>0.67500000000000004</v>
      </c>
      <c r="V33" s="201"/>
      <c r="W33" s="201"/>
      <c r="X33" s="201">
        <f t="shared" ref="X33:X57" si="15">I33*1.5</f>
        <v>0.75</v>
      </c>
      <c r="Y33" s="201"/>
      <c r="Z33" s="201"/>
      <c r="AA33" s="201"/>
      <c r="AB33" s="201"/>
      <c r="AC33" s="201">
        <f t="shared" ref="AC33:AC51" si="16">N33*1.5</f>
        <v>0.88500000000000001</v>
      </c>
      <c r="AD33" s="202">
        <f t="shared" ref="AD33:AD46" si="17">O33*1.5</f>
        <v>1.08</v>
      </c>
    </row>
    <row r="34" spans="1:30" x14ac:dyDescent="0.2">
      <c r="A34" s="85">
        <v>1</v>
      </c>
      <c r="B34" s="82" t="s">
        <v>64</v>
      </c>
      <c r="C34" s="82" t="s">
        <v>63</v>
      </c>
      <c r="D34" s="203"/>
      <c r="E34" s="203"/>
      <c r="F34" s="203">
        <v>0.6</v>
      </c>
      <c r="G34" s="203"/>
      <c r="H34" s="203"/>
      <c r="I34" s="203">
        <v>0.66</v>
      </c>
      <c r="J34" s="203"/>
      <c r="K34" s="203"/>
      <c r="L34" s="203"/>
      <c r="M34" s="203"/>
      <c r="N34" s="203">
        <v>0.78</v>
      </c>
      <c r="O34" s="204">
        <v>0.96</v>
      </c>
      <c r="P34" s="85">
        <v>1</v>
      </c>
      <c r="Q34" s="82" t="s">
        <v>64</v>
      </c>
      <c r="R34" s="82" t="s">
        <v>63</v>
      </c>
      <c r="S34" s="201"/>
      <c r="T34" s="201"/>
      <c r="U34" s="201">
        <f t="shared" si="14"/>
        <v>0.89999999999999991</v>
      </c>
      <c r="V34" s="201"/>
      <c r="W34" s="201"/>
      <c r="X34" s="201">
        <f t="shared" si="15"/>
        <v>0.99</v>
      </c>
      <c r="Y34" s="201"/>
      <c r="Z34" s="201"/>
      <c r="AA34" s="201"/>
      <c r="AB34" s="201"/>
      <c r="AC34" s="201">
        <f t="shared" si="16"/>
        <v>1.17</v>
      </c>
      <c r="AD34" s="202">
        <f t="shared" si="17"/>
        <v>1.44</v>
      </c>
    </row>
    <row r="35" spans="1:30" x14ac:dyDescent="0.2">
      <c r="A35" s="85" t="s">
        <v>37</v>
      </c>
      <c r="B35" s="82" t="s">
        <v>64</v>
      </c>
      <c r="C35" s="82" t="s">
        <v>63</v>
      </c>
      <c r="D35" s="203"/>
      <c r="E35" s="203"/>
      <c r="F35" s="203">
        <v>0.75</v>
      </c>
      <c r="G35" s="203"/>
      <c r="H35" s="203"/>
      <c r="I35" s="203">
        <v>0.83</v>
      </c>
      <c r="J35" s="203"/>
      <c r="K35" s="203"/>
      <c r="L35" s="203"/>
      <c r="M35" s="203"/>
      <c r="N35" s="203">
        <v>0.98</v>
      </c>
      <c r="O35" s="204">
        <v>1.2</v>
      </c>
      <c r="P35" s="85" t="s">
        <v>37</v>
      </c>
      <c r="Q35" s="82" t="s">
        <v>64</v>
      </c>
      <c r="R35" s="82" t="s">
        <v>63</v>
      </c>
      <c r="S35" s="201"/>
      <c r="T35" s="201"/>
      <c r="U35" s="201">
        <f t="shared" si="14"/>
        <v>1.125</v>
      </c>
      <c r="V35" s="201"/>
      <c r="W35" s="201"/>
      <c r="X35" s="201">
        <f t="shared" si="15"/>
        <v>1.2449999999999999</v>
      </c>
      <c r="Y35" s="201"/>
      <c r="Z35" s="201"/>
      <c r="AA35" s="201"/>
      <c r="AB35" s="201"/>
      <c r="AC35" s="201">
        <f t="shared" si="16"/>
        <v>1.47</v>
      </c>
      <c r="AD35" s="202">
        <f t="shared" si="17"/>
        <v>1.7999999999999998</v>
      </c>
    </row>
    <row r="36" spans="1:30" x14ac:dyDescent="0.2">
      <c r="A36" s="85" t="s">
        <v>36</v>
      </c>
      <c r="B36" s="82" t="s">
        <v>64</v>
      </c>
      <c r="C36" s="82" t="s">
        <v>63</v>
      </c>
      <c r="D36" s="203"/>
      <c r="E36" s="203"/>
      <c r="F36" s="203">
        <v>0.9</v>
      </c>
      <c r="G36" s="203"/>
      <c r="H36" s="203"/>
      <c r="I36" s="203">
        <v>0.99</v>
      </c>
      <c r="J36" s="203"/>
      <c r="K36" s="203"/>
      <c r="L36" s="203"/>
      <c r="M36" s="203"/>
      <c r="N36" s="203">
        <v>1.17</v>
      </c>
      <c r="O36" s="204">
        <v>1.44</v>
      </c>
      <c r="P36" s="85" t="s">
        <v>36</v>
      </c>
      <c r="Q36" s="82" t="s">
        <v>64</v>
      </c>
      <c r="R36" s="82" t="s">
        <v>63</v>
      </c>
      <c r="S36" s="201"/>
      <c r="T36" s="201"/>
      <c r="U36" s="201">
        <f t="shared" si="14"/>
        <v>1.35</v>
      </c>
      <c r="V36" s="201"/>
      <c r="W36" s="201"/>
      <c r="X36" s="201">
        <f t="shared" si="15"/>
        <v>1.4849999999999999</v>
      </c>
      <c r="Y36" s="201"/>
      <c r="Z36" s="201"/>
      <c r="AA36" s="201"/>
      <c r="AB36" s="201"/>
      <c r="AC36" s="201">
        <f t="shared" si="16"/>
        <v>1.7549999999999999</v>
      </c>
      <c r="AD36" s="202">
        <f t="shared" si="17"/>
        <v>2.16</v>
      </c>
    </row>
    <row r="37" spans="1:30" x14ac:dyDescent="0.2">
      <c r="A37" s="85">
        <v>2</v>
      </c>
      <c r="B37" s="82" t="s">
        <v>64</v>
      </c>
      <c r="C37" s="82" t="s">
        <v>63</v>
      </c>
      <c r="D37" s="203"/>
      <c r="E37" s="203"/>
      <c r="F37" s="203">
        <v>1.2</v>
      </c>
      <c r="G37" s="203"/>
      <c r="H37" s="203"/>
      <c r="I37" s="203">
        <v>1.32</v>
      </c>
      <c r="J37" s="203"/>
      <c r="K37" s="203"/>
      <c r="L37" s="203"/>
      <c r="M37" s="203"/>
      <c r="N37" s="203">
        <v>1.56</v>
      </c>
      <c r="O37" s="204">
        <v>1.92</v>
      </c>
      <c r="P37" s="85">
        <v>2</v>
      </c>
      <c r="Q37" s="82" t="s">
        <v>64</v>
      </c>
      <c r="R37" s="82" t="s">
        <v>63</v>
      </c>
      <c r="S37" s="201"/>
      <c r="T37" s="201"/>
      <c r="U37" s="201">
        <f t="shared" si="14"/>
        <v>1.7999999999999998</v>
      </c>
      <c r="V37" s="201"/>
      <c r="W37" s="201"/>
      <c r="X37" s="201">
        <f t="shared" si="15"/>
        <v>1.98</v>
      </c>
      <c r="Y37" s="201"/>
      <c r="Z37" s="201"/>
      <c r="AA37" s="201"/>
      <c r="AB37" s="201"/>
      <c r="AC37" s="201">
        <f t="shared" si="16"/>
        <v>2.34</v>
      </c>
      <c r="AD37" s="202">
        <f t="shared" si="17"/>
        <v>2.88</v>
      </c>
    </row>
    <row r="38" spans="1:30" x14ac:dyDescent="0.2">
      <c r="A38" s="85" t="s">
        <v>35</v>
      </c>
      <c r="B38" s="82" t="s">
        <v>64</v>
      </c>
      <c r="C38" s="82" t="s">
        <v>63</v>
      </c>
      <c r="D38" s="203"/>
      <c r="E38" s="203"/>
      <c r="F38" s="203">
        <v>1.5</v>
      </c>
      <c r="G38" s="203"/>
      <c r="H38" s="203"/>
      <c r="I38" s="203">
        <v>1.66</v>
      </c>
      <c r="J38" s="203"/>
      <c r="K38" s="203"/>
      <c r="L38" s="203"/>
      <c r="M38" s="203"/>
      <c r="N38" s="203">
        <v>1.94</v>
      </c>
      <c r="O38" s="204">
        <v>2.4900000000000002</v>
      </c>
      <c r="P38" s="85" t="s">
        <v>35</v>
      </c>
      <c r="Q38" s="82" t="s">
        <v>64</v>
      </c>
      <c r="R38" s="82" t="s">
        <v>63</v>
      </c>
      <c r="S38" s="201"/>
      <c r="T38" s="201"/>
      <c r="U38" s="201">
        <f t="shared" si="14"/>
        <v>2.25</v>
      </c>
      <c r="V38" s="201"/>
      <c r="W38" s="201"/>
      <c r="X38" s="201">
        <f t="shared" si="15"/>
        <v>2.4899999999999998</v>
      </c>
      <c r="Y38" s="201"/>
      <c r="Z38" s="201"/>
      <c r="AA38" s="201"/>
      <c r="AB38" s="201"/>
      <c r="AC38" s="201">
        <f t="shared" si="16"/>
        <v>2.91</v>
      </c>
      <c r="AD38" s="202">
        <f t="shared" si="17"/>
        <v>3.7350000000000003</v>
      </c>
    </row>
    <row r="39" spans="1:30" x14ac:dyDescent="0.2">
      <c r="A39" s="85">
        <v>3</v>
      </c>
      <c r="B39" s="82" t="s">
        <v>64</v>
      </c>
      <c r="C39" s="82" t="s">
        <v>63</v>
      </c>
      <c r="D39" s="203"/>
      <c r="E39" s="203"/>
      <c r="F39" s="203">
        <v>1.57</v>
      </c>
      <c r="G39" s="203"/>
      <c r="H39" s="203"/>
      <c r="I39" s="203">
        <v>1.72</v>
      </c>
      <c r="J39" s="203"/>
      <c r="K39" s="203"/>
      <c r="L39" s="203"/>
      <c r="M39" s="203"/>
      <c r="N39" s="203">
        <v>2.14</v>
      </c>
      <c r="O39" s="204">
        <v>2.91</v>
      </c>
      <c r="P39" s="85">
        <v>3</v>
      </c>
      <c r="Q39" s="82" t="s">
        <v>64</v>
      </c>
      <c r="R39" s="82" t="s">
        <v>63</v>
      </c>
      <c r="S39" s="201"/>
      <c r="T39" s="201"/>
      <c r="U39" s="201">
        <f t="shared" si="14"/>
        <v>2.355</v>
      </c>
      <c r="V39" s="201"/>
      <c r="W39" s="201"/>
      <c r="X39" s="201">
        <f t="shared" si="15"/>
        <v>2.58</v>
      </c>
      <c r="Y39" s="201"/>
      <c r="Z39" s="201"/>
      <c r="AA39" s="201"/>
      <c r="AB39" s="201"/>
      <c r="AC39" s="201">
        <f t="shared" si="16"/>
        <v>3.21</v>
      </c>
      <c r="AD39" s="202">
        <f t="shared" si="17"/>
        <v>4.3650000000000002</v>
      </c>
    </row>
    <row r="40" spans="1:30" x14ac:dyDescent="0.2">
      <c r="A40" s="85" t="s">
        <v>55</v>
      </c>
      <c r="B40" s="82" t="s">
        <v>64</v>
      </c>
      <c r="C40" s="82" t="s">
        <v>63</v>
      </c>
      <c r="D40" s="203"/>
      <c r="E40" s="203"/>
      <c r="F40" s="203">
        <v>1.79</v>
      </c>
      <c r="G40" s="203"/>
      <c r="H40" s="203"/>
      <c r="I40" s="203">
        <v>1.96</v>
      </c>
      <c r="J40" s="203"/>
      <c r="K40" s="203"/>
      <c r="L40" s="203"/>
      <c r="M40" s="203"/>
      <c r="N40" s="203"/>
      <c r="O40" s="204">
        <v>3.35</v>
      </c>
      <c r="P40" s="85" t="s">
        <v>55</v>
      </c>
      <c r="Q40" s="82" t="s">
        <v>64</v>
      </c>
      <c r="R40" s="82" t="s">
        <v>63</v>
      </c>
      <c r="S40" s="201"/>
      <c r="T40" s="201"/>
      <c r="U40" s="201">
        <f t="shared" si="14"/>
        <v>2.6850000000000001</v>
      </c>
      <c r="V40" s="201"/>
      <c r="W40" s="201"/>
      <c r="X40" s="201">
        <f t="shared" si="15"/>
        <v>2.94</v>
      </c>
      <c r="Y40" s="201"/>
      <c r="Z40" s="201"/>
      <c r="AA40" s="201"/>
      <c r="AB40" s="201"/>
      <c r="AC40" s="201">
        <f t="shared" si="16"/>
        <v>0</v>
      </c>
      <c r="AD40" s="202">
        <f t="shared" si="17"/>
        <v>5.0250000000000004</v>
      </c>
    </row>
    <row r="41" spans="1:30" x14ac:dyDescent="0.2">
      <c r="A41" s="85">
        <v>4</v>
      </c>
      <c r="B41" s="82" t="s">
        <v>64</v>
      </c>
      <c r="C41" s="82" t="s">
        <v>63</v>
      </c>
      <c r="D41" s="203"/>
      <c r="E41" s="203"/>
      <c r="F41" s="203">
        <v>1.94</v>
      </c>
      <c r="G41" s="203"/>
      <c r="H41" s="203"/>
      <c r="I41" s="203">
        <v>2.14</v>
      </c>
      <c r="J41" s="203"/>
      <c r="K41" s="203"/>
      <c r="L41" s="203">
        <v>2.5499999999999998</v>
      </c>
      <c r="M41" s="203"/>
      <c r="N41" s="203">
        <v>2.86</v>
      </c>
      <c r="O41" s="204">
        <v>3.77</v>
      </c>
      <c r="P41" s="85">
        <v>4</v>
      </c>
      <c r="Q41" s="82" t="s">
        <v>64</v>
      </c>
      <c r="R41" s="82" t="s">
        <v>63</v>
      </c>
      <c r="S41" s="201"/>
      <c r="T41" s="201"/>
      <c r="U41" s="201">
        <f t="shared" si="14"/>
        <v>2.91</v>
      </c>
      <c r="V41" s="201"/>
      <c r="W41" s="201"/>
      <c r="X41" s="201">
        <f t="shared" si="15"/>
        <v>3.21</v>
      </c>
      <c r="Y41" s="201"/>
      <c r="Z41" s="201"/>
      <c r="AA41" s="201">
        <f t="shared" ref="AA41:AA51" si="18">L41*1.5</f>
        <v>3.8249999999999997</v>
      </c>
      <c r="AB41" s="201"/>
      <c r="AC41" s="201">
        <f t="shared" si="16"/>
        <v>4.29</v>
      </c>
      <c r="AD41" s="202">
        <f t="shared" si="17"/>
        <v>5.6550000000000002</v>
      </c>
    </row>
    <row r="42" spans="1:30" x14ac:dyDescent="0.2">
      <c r="A42" s="85">
        <v>5</v>
      </c>
      <c r="B42" s="82" t="s">
        <v>64</v>
      </c>
      <c r="C42" s="82" t="s">
        <v>63</v>
      </c>
      <c r="D42" s="203"/>
      <c r="E42" s="203"/>
      <c r="F42" s="203">
        <v>2.23</v>
      </c>
      <c r="G42" s="203"/>
      <c r="H42" s="203"/>
      <c r="I42" s="203">
        <v>2.42</v>
      </c>
      <c r="J42" s="203"/>
      <c r="K42" s="203"/>
      <c r="L42" s="203">
        <v>3.38</v>
      </c>
      <c r="M42" s="203"/>
      <c r="N42" s="203">
        <v>3.76</v>
      </c>
      <c r="O42" s="204">
        <v>4.59</v>
      </c>
      <c r="P42" s="85">
        <v>5</v>
      </c>
      <c r="Q42" s="82" t="s">
        <v>64</v>
      </c>
      <c r="R42" s="82" t="s">
        <v>63</v>
      </c>
      <c r="S42" s="201"/>
      <c r="T42" s="201"/>
      <c r="U42" s="201">
        <f t="shared" si="14"/>
        <v>3.3449999999999998</v>
      </c>
      <c r="V42" s="201"/>
      <c r="W42" s="201"/>
      <c r="X42" s="201">
        <f t="shared" si="15"/>
        <v>3.63</v>
      </c>
      <c r="Y42" s="201"/>
      <c r="Z42" s="201"/>
      <c r="AA42" s="201">
        <f t="shared" si="18"/>
        <v>5.07</v>
      </c>
      <c r="AB42" s="201"/>
      <c r="AC42" s="201">
        <f t="shared" si="16"/>
        <v>5.64</v>
      </c>
      <c r="AD42" s="202">
        <f t="shared" si="17"/>
        <v>6.8849999999999998</v>
      </c>
    </row>
    <row r="43" spans="1:30" x14ac:dyDescent="0.2">
      <c r="A43" s="85">
        <v>6</v>
      </c>
      <c r="B43" s="82" t="s">
        <v>64</v>
      </c>
      <c r="C43" s="82" t="s">
        <v>63</v>
      </c>
      <c r="D43" s="203"/>
      <c r="E43" s="203"/>
      <c r="F43" s="203">
        <v>2.48</v>
      </c>
      <c r="G43" s="203"/>
      <c r="H43" s="203"/>
      <c r="I43" s="203">
        <v>2.71</v>
      </c>
      <c r="J43" s="203"/>
      <c r="K43" s="203"/>
      <c r="L43" s="203">
        <v>4.33</v>
      </c>
      <c r="M43" s="203"/>
      <c r="N43" s="203">
        <v>4.8</v>
      </c>
      <c r="O43" s="204">
        <v>5.57</v>
      </c>
      <c r="P43" s="85">
        <v>6</v>
      </c>
      <c r="Q43" s="82" t="s">
        <v>64</v>
      </c>
      <c r="R43" s="82" t="s">
        <v>63</v>
      </c>
      <c r="S43" s="201"/>
      <c r="T43" s="201"/>
      <c r="U43" s="201">
        <f t="shared" si="14"/>
        <v>3.7199999999999998</v>
      </c>
      <c r="V43" s="201"/>
      <c r="W43" s="201"/>
      <c r="X43" s="201">
        <f t="shared" si="15"/>
        <v>4.0649999999999995</v>
      </c>
      <c r="Y43" s="201"/>
      <c r="Z43" s="201"/>
      <c r="AA43" s="201">
        <f t="shared" si="18"/>
        <v>6.4950000000000001</v>
      </c>
      <c r="AB43" s="201"/>
      <c r="AC43" s="201">
        <f t="shared" si="16"/>
        <v>7.1999999999999993</v>
      </c>
      <c r="AD43" s="202">
        <f t="shared" si="17"/>
        <v>8.3550000000000004</v>
      </c>
    </row>
    <row r="44" spans="1:30" x14ac:dyDescent="0.2">
      <c r="A44" s="85">
        <v>8</v>
      </c>
      <c r="B44" s="82" t="s">
        <v>64</v>
      </c>
      <c r="C44" s="82" t="s">
        <v>63</v>
      </c>
      <c r="D44" s="203">
        <v>2.71</v>
      </c>
      <c r="E44" s="203">
        <v>2.82</v>
      </c>
      <c r="F44" s="203">
        <v>3.13</v>
      </c>
      <c r="G44" s="203"/>
      <c r="H44" s="203">
        <v>3.34</v>
      </c>
      <c r="I44" s="203">
        <v>3.65</v>
      </c>
      <c r="J44" s="203"/>
      <c r="K44" s="203">
        <v>4.38</v>
      </c>
      <c r="L44" s="203">
        <v>6.16</v>
      </c>
      <c r="M44" s="203">
        <v>6.58</v>
      </c>
      <c r="N44" s="203">
        <v>7.1</v>
      </c>
      <c r="O44" s="204">
        <v>7.31</v>
      </c>
      <c r="P44" s="85">
        <v>8</v>
      </c>
      <c r="Q44" s="82" t="s">
        <v>64</v>
      </c>
      <c r="R44" s="82" t="s">
        <v>63</v>
      </c>
      <c r="S44" s="201">
        <f t="shared" ref="S44:S53" si="19">D44*1.5</f>
        <v>4.0649999999999995</v>
      </c>
      <c r="T44" s="201">
        <f t="shared" ref="T44:T53" si="20">E44*1.5</f>
        <v>4.2299999999999995</v>
      </c>
      <c r="U44" s="201">
        <f t="shared" si="14"/>
        <v>4.6950000000000003</v>
      </c>
      <c r="V44" s="201"/>
      <c r="W44" s="201">
        <f t="shared" ref="W44:W51" si="21">H44*1.5</f>
        <v>5.01</v>
      </c>
      <c r="X44" s="201">
        <f t="shared" si="15"/>
        <v>5.4749999999999996</v>
      </c>
      <c r="Y44" s="201"/>
      <c r="Z44" s="201">
        <f t="shared" ref="Z44:Z51" si="22">K44*1.5</f>
        <v>6.57</v>
      </c>
      <c r="AA44" s="201">
        <f t="shared" si="18"/>
        <v>9.24</v>
      </c>
      <c r="AB44" s="201">
        <f t="shared" ref="AB44:AB51" si="23">M44*1.5</f>
        <v>9.870000000000001</v>
      </c>
      <c r="AC44" s="201">
        <f t="shared" si="16"/>
        <v>10.649999999999999</v>
      </c>
      <c r="AD44" s="202">
        <f t="shared" si="17"/>
        <v>10.965</v>
      </c>
    </row>
    <row r="45" spans="1:30" x14ac:dyDescent="0.2">
      <c r="A45" s="85">
        <v>10</v>
      </c>
      <c r="B45" s="82" t="s">
        <v>64</v>
      </c>
      <c r="C45" s="82" t="s">
        <v>63</v>
      </c>
      <c r="D45" s="203">
        <v>3.43</v>
      </c>
      <c r="E45" s="203">
        <v>3.7</v>
      </c>
      <c r="F45" s="203">
        <v>3.96</v>
      </c>
      <c r="G45" s="203"/>
      <c r="H45" s="203">
        <v>4.62</v>
      </c>
      <c r="I45" s="203">
        <v>4.62</v>
      </c>
      <c r="J45" s="203">
        <v>5.54</v>
      </c>
      <c r="K45" s="203">
        <v>6.2</v>
      </c>
      <c r="L45" s="203">
        <v>8.32</v>
      </c>
      <c r="M45" s="203">
        <v>8.98</v>
      </c>
      <c r="N45" s="203">
        <v>10.56</v>
      </c>
      <c r="O45" s="204">
        <v>8.98</v>
      </c>
      <c r="P45" s="85">
        <v>10</v>
      </c>
      <c r="Q45" s="82" t="s">
        <v>64</v>
      </c>
      <c r="R45" s="82" t="s">
        <v>63</v>
      </c>
      <c r="S45" s="201">
        <f t="shared" si="19"/>
        <v>5.1450000000000005</v>
      </c>
      <c r="T45" s="201">
        <f t="shared" si="20"/>
        <v>5.5500000000000007</v>
      </c>
      <c r="U45" s="201">
        <f t="shared" si="14"/>
        <v>5.9399999999999995</v>
      </c>
      <c r="V45" s="201"/>
      <c r="W45" s="201">
        <f t="shared" si="21"/>
        <v>6.93</v>
      </c>
      <c r="X45" s="201">
        <f t="shared" si="15"/>
        <v>6.93</v>
      </c>
      <c r="Y45" s="201">
        <f t="shared" ref="Y45:Y51" si="24">J45*1.5</f>
        <v>8.31</v>
      </c>
      <c r="Z45" s="201">
        <f t="shared" si="22"/>
        <v>9.3000000000000007</v>
      </c>
      <c r="AA45" s="201">
        <f t="shared" si="18"/>
        <v>12.48</v>
      </c>
      <c r="AB45" s="201">
        <f t="shared" si="23"/>
        <v>13.47</v>
      </c>
      <c r="AC45" s="201">
        <f t="shared" si="16"/>
        <v>15.84</v>
      </c>
      <c r="AD45" s="202">
        <f t="shared" si="17"/>
        <v>13.47</v>
      </c>
    </row>
    <row r="46" spans="1:30" x14ac:dyDescent="0.2">
      <c r="A46" s="85">
        <v>12</v>
      </c>
      <c r="B46" s="82" t="s">
        <v>64</v>
      </c>
      <c r="C46" s="82" t="s">
        <v>63</v>
      </c>
      <c r="D46" s="203">
        <v>4.21</v>
      </c>
      <c r="E46" s="203">
        <v>4.7</v>
      </c>
      <c r="F46" s="203">
        <v>4.8600000000000003</v>
      </c>
      <c r="G46" s="203">
        <v>4.8600000000000003</v>
      </c>
      <c r="H46" s="203">
        <v>6.16</v>
      </c>
      <c r="I46" s="203">
        <v>5.51</v>
      </c>
      <c r="J46" s="203">
        <v>7.61</v>
      </c>
      <c r="K46" s="203">
        <v>9.23</v>
      </c>
      <c r="L46" s="203">
        <v>10.85</v>
      </c>
      <c r="M46" s="203">
        <v>12.8</v>
      </c>
      <c r="N46" s="203">
        <v>16.2</v>
      </c>
      <c r="O46" s="204">
        <v>11.02</v>
      </c>
      <c r="P46" s="85">
        <v>12</v>
      </c>
      <c r="Q46" s="82" t="s">
        <v>64</v>
      </c>
      <c r="R46" s="82" t="s">
        <v>63</v>
      </c>
      <c r="S46" s="201">
        <f t="shared" si="19"/>
        <v>6.3149999999999995</v>
      </c>
      <c r="T46" s="201">
        <f t="shared" si="20"/>
        <v>7.0500000000000007</v>
      </c>
      <c r="U46" s="201">
        <f t="shared" si="14"/>
        <v>7.2900000000000009</v>
      </c>
      <c r="V46" s="201">
        <f t="shared" ref="V46:V51" si="25">G46*1.5</f>
        <v>7.2900000000000009</v>
      </c>
      <c r="W46" s="201">
        <f t="shared" si="21"/>
        <v>9.24</v>
      </c>
      <c r="X46" s="201">
        <f t="shared" si="15"/>
        <v>8.2650000000000006</v>
      </c>
      <c r="Y46" s="201">
        <f t="shared" si="24"/>
        <v>11.415000000000001</v>
      </c>
      <c r="Z46" s="201">
        <f t="shared" si="22"/>
        <v>13.845000000000001</v>
      </c>
      <c r="AA46" s="201">
        <f t="shared" si="18"/>
        <v>16.274999999999999</v>
      </c>
      <c r="AB46" s="201">
        <f t="shared" si="23"/>
        <v>19.200000000000003</v>
      </c>
      <c r="AC46" s="201">
        <f t="shared" si="16"/>
        <v>24.299999999999997</v>
      </c>
      <c r="AD46" s="202">
        <f t="shared" si="17"/>
        <v>16.53</v>
      </c>
    </row>
    <row r="47" spans="1:30" x14ac:dyDescent="0.2">
      <c r="A47" s="85">
        <v>14</v>
      </c>
      <c r="B47" s="82" t="s">
        <v>64</v>
      </c>
      <c r="C47" s="82" t="s">
        <v>63</v>
      </c>
      <c r="D47" s="203">
        <v>5.29</v>
      </c>
      <c r="E47" s="203">
        <v>5.67</v>
      </c>
      <c r="F47" s="203">
        <v>5.67</v>
      </c>
      <c r="G47" s="203">
        <v>5.67</v>
      </c>
      <c r="H47" s="203">
        <v>7.94</v>
      </c>
      <c r="I47" s="203">
        <v>6.24</v>
      </c>
      <c r="J47" s="203">
        <v>9.83</v>
      </c>
      <c r="K47" s="203">
        <v>12.1</v>
      </c>
      <c r="L47" s="203">
        <v>13.42</v>
      </c>
      <c r="M47" s="203">
        <v>17.010000000000002</v>
      </c>
      <c r="N47" s="203">
        <v>20.79</v>
      </c>
      <c r="O47" s="204"/>
      <c r="P47" s="85">
        <v>14</v>
      </c>
      <c r="Q47" s="82" t="s">
        <v>64</v>
      </c>
      <c r="R47" s="82" t="s">
        <v>63</v>
      </c>
      <c r="S47" s="201">
        <f t="shared" si="19"/>
        <v>7.9350000000000005</v>
      </c>
      <c r="T47" s="201">
        <f t="shared" si="20"/>
        <v>8.504999999999999</v>
      </c>
      <c r="U47" s="201">
        <f t="shared" si="14"/>
        <v>8.504999999999999</v>
      </c>
      <c r="V47" s="201">
        <f t="shared" si="25"/>
        <v>8.504999999999999</v>
      </c>
      <c r="W47" s="201">
        <f t="shared" si="21"/>
        <v>11.91</v>
      </c>
      <c r="X47" s="201">
        <f t="shared" si="15"/>
        <v>9.36</v>
      </c>
      <c r="Y47" s="201">
        <f t="shared" si="24"/>
        <v>14.745000000000001</v>
      </c>
      <c r="Z47" s="201">
        <f t="shared" si="22"/>
        <v>18.149999999999999</v>
      </c>
      <c r="AA47" s="201">
        <f t="shared" si="18"/>
        <v>20.13</v>
      </c>
      <c r="AB47" s="201">
        <f t="shared" si="23"/>
        <v>25.515000000000001</v>
      </c>
      <c r="AC47" s="201">
        <f t="shared" si="16"/>
        <v>31.184999999999999</v>
      </c>
      <c r="AD47" s="202"/>
    </row>
    <row r="48" spans="1:30" x14ac:dyDescent="0.2">
      <c r="A48" s="85">
        <v>16</v>
      </c>
      <c r="B48" s="82" t="s">
        <v>64</v>
      </c>
      <c r="C48" s="82" t="s">
        <v>63</v>
      </c>
      <c r="D48" s="203">
        <v>6.05</v>
      </c>
      <c r="E48" s="203">
        <v>6.48</v>
      </c>
      <c r="F48" s="203">
        <v>6.48</v>
      </c>
      <c r="G48" s="203">
        <v>7.13</v>
      </c>
      <c r="H48" s="203">
        <v>10.15</v>
      </c>
      <c r="I48" s="203">
        <v>7.13</v>
      </c>
      <c r="J48" s="203">
        <v>12.31</v>
      </c>
      <c r="K48" s="203">
        <v>15.34</v>
      </c>
      <c r="L48" s="203">
        <v>18.14</v>
      </c>
      <c r="M48" s="203">
        <v>22.03</v>
      </c>
      <c r="N48" s="203">
        <v>25.92</v>
      </c>
      <c r="O48" s="204"/>
      <c r="P48" s="85">
        <v>16</v>
      </c>
      <c r="Q48" s="82" t="s">
        <v>64</v>
      </c>
      <c r="R48" s="82" t="s">
        <v>63</v>
      </c>
      <c r="S48" s="201">
        <f t="shared" si="19"/>
        <v>9.0749999999999993</v>
      </c>
      <c r="T48" s="201">
        <f t="shared" si="20"/>
        <v>9.7200000000000006</v>
      </c>
      <c r="U48" s="201">
        <f t="shared" si="14"/>
        <v>9.7200000000000006</v>
      </c>
      <c r="V48" s="201">
        <f t="shared" si="25"/>
        <v>10.695</v>
      </c>
      <c r="W48" s="201">
        <f t="shared" si="21"/>
        <v>15.225000000000001</v>
      </c>
      <c r="X48" s="201">
        <f t="shared" si="15"/>
        <v>10.695</v>
      </c>
      <c r="Y48" s="201">
        <f t="shared" si="24"/>
        <v>18.465</v>
      </c>
      <c r="Z48" s="201">
        <f t="shared" si="22"/>
        <v>23.009999999999998</v>
      </c>
      <c r="AA48" s="201">
        <f t="shared" si="18"/>
        <v>27.21</v>
      </c>
      <c r="AB48" s="201">
        <f t="shared" si="23"/>
        <v>33.045000000000002</v>
      </c>
      <c r="AC48" s="201">
        <f t="shared" si="16"/>
        <v>38.880000000000003</v>
      </c>
      <c r="AD48" s="202"/>
    </row>
    <row r="49" spans="1:30" x14ac:dyDescent="0.2">
      <c r="A49" s="85">
        <v>18</v>
      </c>
      <c r="B49" s="82" t="s">
        <v>64</v>
      </c>
      <c r="C49" s="82" t="s">
        <v>63</v>
      </c>
      <c r="D49" s="203">
        <v>6.8</v>
      </c>
      <c r="E49" s="203">
        <v>7.78</v>
      </c>
      <c r="F49" s="203">
        <v>7.29</v>
      </c>
      <c r="G49" s="203">
        <v>9.48</v>
      </c>
      <c r="H49" s="203">
        <v>12.64</v>
      </c>
      <c r="I49" s="203">
        <v>8.02</v>
      </c>
      <c r="J49" s="203">
        <v>15.55</v>
      </c>
      <c r="K49" s="203">
        <v>19.440000000000001</v>
      </c>
      <c r="L49" s="203">
        <v>23.81</v>
      </c>
      <c r="M49" s="203">
        <v>27.95</v>
      </c>
      <c r="N49" s="203">
        <v>32.81</v>
      </c>
      <c r="O49" s="204"/>
      <c r="P49" s="85">
        <v>18</v>
      </c>
      <c r="Q49" s="82" t="s">
        <v>64</v>
      </c>
      <c r="R49" s="82" t="s">
        <v>63</v>
      </c>
      <c r="S49" s="201">
        <f t="shared" si="19"/>
        <v>10.199999999999999</v>
      </c>
      <c r="T49" s="201">
        <f t="shared" si="20"/>
        <v>11.67</v>
      </c>
      <c r="U49" s="201">
        <f t="shared" si="14"/>
        <v>10.935</v>
      </c>
      <c r="V49" s="201">
        <f t="shared" si="25"/>
        <v>14.22</v>
      </c>
      <c r="W49" s="201">
        <f t="shared" si="21"/>
        <v>18.96</v>
      </c>
      <c r="X49" s="201">
        <f t="shared" si="15"/>
        <v>12.03</v>
      </c>
      <c r="Y49" s="201">
        <f t="shared" si="24"/>
        <v>23.325000000000003</v>
      </c>
      <c r="Z49" s="201">
        <f t="shared" si="22"/>
        <v>29.160000000000004</v>
      </c>
      <c r="AA49" s="201">
        <f t="shared" si="18"/>
        <v>35.714999999999996</v>
      </c>
      <c r="AB49" s="201">
        <f t="shared" si="23"/>
        <v>41.924999999999997</v>
      </c>
      <c r="AC49" s="201">
        <f t="shared" si="16"/>
        <v>49.215000000000003</v>
      </c>
      <c r="AD49" s="202"/>
    </row>
    <row r="50" spans="1:30" x14ac:dyDescent="0.2">
      <c r="A50" s="85">
        <v>20</v>
      </c>
      <c r="B50" s="82" t="s">
        <v>64</v>
      </c>
      <c r="C50" s="82" t="s">
        <v>63</v>
      </c>
      <c r="D50" s="203">
        <v>8.1</v>
      </c>
      <c r="E50" s="203">
        <v>8.91</v>
      </c>
      <c r="F50" s="203">
        <v>8.1</v>
      </c>
      <c r="G50" s="203">
        <v>11.07</v>
      </c>
      <c r="H50" s="203">
        <v>15.39</v>
      </c>
      <c r="I50" s="203">
        <v>8.91</v>
      </c>
      <c r="J50" s="203">
        <v>19.170000000000002</v>
      </c>
      <c r="K50" s="203">
        <v>24.03</v>
      </c>
      <c r="L50" s="203">
        <v>29.7</v>
      </c>
      <c r="M50" s="203">
        <v>35.1</v>
      </c>
      <c r="N50" s="203">
        <v>40.5</v>
      </c>
      <c r="O50" s="204"/>
      <c r="P50" s="85">
        <v>20</v>
      </c>
      <c r="Q50" s="82" t="s">
        <v>64</v>
      </c>
      <c r="R50" s="82" t="s">
        <v>63</v>
      </c>
      <c r="S50" s="201">
        <f t="shared" si="19"/>
        <v>12.149999999999999</v>
      </c>
      <c r="T50" s="201">
        <f t="shared" si="20"/>
        <v>13.365</v>
      </c>
      <c r="U50" s="201">
        <f t="shared" si="14"/>
        <v>12.149999999999999</v>
      </c>
      <c r="V50" s="201">
        <f t="shared" si="25"/>
        <v>16.605</v>
      </c>
      <c r="W50" s="201">
        <f t="shared" si="21"/>
        <v>23.085000000000001</v>
      </c>
      <c r="X50" s="201">
        <f t="shared" si="15"/>
        <v>13.365</v>
      </c>
      <c r="Y50" s="201">
        <f t="shared" si="24"/>
        <v>28.755000000000003</v>
      </c>
      <c r="Z50" s="201">
        <f t="shared" si="22"/>
        <v>36.045000000000002</v>
      </c>
      <c r="AA50" s="201">
        <f t="shared" si="18"/>
        <v>44.55</v>
      </c>
      <c r="AB50" s="201">
        <f t="shared" si="23"/>
        <v>52.650000000000006</v>
      </c>
      <c r="AC50" s="201">
        <f t="shared" si="16"/>
        <v>60.75</v>
      </c>
      <c r="AD50" s="202"/>
    </row>
    <row r="51" spans="1:30" x14ac:dyDescent="0.2">
      <c r="A51" s="85">
        <v>24</v>
      </c>
      <c r="B51" s="82" t="s">
        <v>64</v>
      </c>
      <c r="C51" s="82" t="s">
        <v>63</v>
      </c>
      <c r="D51" s="203">
        <v>9.7200000000000006</v>
      </c>
      <c r="E51" s="203">
        <v>12.64</v>
      </c>
      <c r="F51" s="203">
        <v>9.7200000000000006</v>
      </c>
      <c r="G51" s="203">
        <v>15.55</v>
      </c>
      <c r="H51" s="203">
        <v>21.71</v>
      </c>
      <c r="I51" s="203">
        <v>10.69</v>
      </c>
      <c r="J51" s="203">
        <v>27.54</v>
      </c>
      <c r="K51" s="203">
        <v>35.64</v>
      </c>
      <c r="L51" s="203">
        <v>45.36</v>
      </c>
      <c r="M51" s="203">
        <v>51.84</v>
      </c>
      <c r="N51" s="203">
        <v>59.94</v>
      </c>
      <c r="O51" s="204"/>
      <c r="P51" s="85">
        <v>24</v>
      </c>
      <c r="Q51" s="82" t="s">
        <v>64</v>
      </c>
      <c r="R51" s="82" t="s">
        <v>63</v>
      </c>
      <c r="S51" s="201">
        <f t="shared" si="19"/>
        <v>14.580000000000002</v>
      </c>
      <c r="T51" s="201">
        <f t="shared" si="20"/>
        <v>18.96</v>
      </c>
      <c r="U51" s="201">
        <f t="shared" si="14"/>
        <v>14.580000000000002</v>
      </c>
      <c r="V51" s="201">
        <f t="shared" si="25"/>
        <v>23.325000000000003</v>
      </c>
      <c r="W51" s="201">
        <f t="shared" si="21"/>
        <v>32.564999999999998</v>
      </c>
      <c r="X51" s="201">
        <f t="shared" si="15"/>
        <v>16.035</v>
      </c>
      <c r="Y51" s="201">
        <f t="shared" si="24"/>
        <v>41.31</v>
      </c>
      <c r="Z51" s="201">
        <f t="shared" si="22"/>
        <v>53.46</v>
      </c>
      <c r="AA51" s="201">
        <f t="shared" si="18"/>
        <v>68.039999999999992</v>
      </c>
      <c r="AB51" s="201">
        <f t="shared" si="23"/>
        <v>77.760000000000005</v>
      </c>
      <c r="AC51" s="201">
        <f t="shared" si="16"/>
        <v>89.91</v>
      </c>
      <c r="AD51" s="202"/>
    </row>
    <row r="52" spans="1:30" x14ac:dyDescent="0.2">
      <c r="A52" s="85">
        <v>30</v>
      </c>
      <c r="B52" s="82" t="s">
        <v>64</v>
      </c>
      <c r="C52" s="82" t="s">
        <v>63</v>
      </c>
      <c r="D52" s="203">
        <v>12.15</v>
      </c>
      <c r="E52" s="203">
        <v>15.8</v>
      </c>
      <c r="F52" s="203">
        <v>12.15</v>
      </c>
      <c r="G52" s="203"/>
      <c r="H52" s="203"/>
      <c r="I52" s="203">
        <v>13.37</v>
      </c>
      <c r="J52" s="203"/>
      <c r="K52" s="203"/>
      <c r="L52" s="203"/>
      <c r="M52" s="203"/>
      <c r="N52" s="203"/>
      <c r="O52" s="204"/>
      <c r="P52" s="85">
        <v>30</v>
      </c>
      <c r="Q52" s="82" t="s">
        <v>64</v>
      </c>
      <c r="R52" s="82" t="s">
        <v>63</v>
      </c>
      <c r="S52" s="201">
        <f t="shared" si="19"/>
        <v>18.225000000000001</v>
      </c>
      <c r="T52" s="201">
        <f t="shared" si="20"/>
        <v>23.700000000000003</v>
      </c>
      <c r="U52" s="201">
        <f t="shared" si="14"/>
        <v>18.225000000000001</v>
      </c>
      <c r="V52" s="201"/>
      <c r="W52" s="201"/>
      <c r="X52" s="201">
        <f t="shared" si="15"/>
        <v>20.055</v>
      </c>
      <c r="Y52" s="201"/>
      <c r="Z52" s="201"/>
      <c r="AA52" s="201"/>
      <c r="AB52" s="201"/>
      <c r="AC52" s="201"/>
      <c r="AD52" s="202"/>
    </row>
    <row r="53" spans="1:30" x14ac:dyDescent="0.2">
      <c r="A53" s="85">
        <v>36</v>
      </c>
      <c r="B53" s="82" t="s">
        <v>64</v>
      </c>
      <c r="C53" s="82" t="s">
        <v>63</v>
      </c>
      <c r="D53" s="203">
        <v>14.58</v>
      </c>
      <c r="E53" s="203">
        <v>18.95</v>
      </c>
      <c r="F53" s="203">
        <v>14.58</v>
      </c>
      <c r="G53" s="203"/>
      <c r="H53" s="203"/>
      <c r="I53" s="203">
        <v>16.04</v>
      </c>
      <c r="J53" s="203"/>
      <c r="K53" s="203"/>
      <c r="L53" s="203"/>
      <c r="M53" s="203"/>
      <c r="N53" s="203"/>
      <c r="O53" s="204"/>
      <c r="P53" s="85">
        <v>36</v>
      </c>
      <c r="Q53" s="82" t="s">
        <v>64</v>
      </c>
      <c r="R53" s="82" t="s">
        <v>63</v>
      </c>
      <c r="S53" s="201">
        <f t="shared" si="19"/>
        <v>21.87</v>
      </c>
      <c r="T53" s="201">
        <f t="shared" si="20"/>
        <v>28.424999999999997</v>
      </c>
      <c r="U53" s="201">
        <f t="shared" si="14"/>
        <v>21.87</v>
      </c>
      <c r="V53" s="201"/>
      <c r="W53" s="201"/>
      <c r="X53" s="201">
        <f t="shared" si="15"/>
        <v>24.06</v>
      </c>
      <c r="Y53" s="201"/>
      <c r="Z53" s="201"/>
      <c r="AA53" s="201"/>
      <c r="AB53" s="201"/>
      <c r="AC53" s="201"/>
      <c r="AD53" s="202"/>
    </row>
    <row r="54" spans="1:30" x14ac:dyDescent="0.2">
      <c r="A54" s="85">
        <v>42</v>
      </c>
      <c r="B54" s="82" t="s">
        <v>64</v>
      </c>
      <c r="C54" s="82" t="s">
        <v>63</v>
      </c>
      <c r="D54" s="203"/>
      <c r="E54" s="203"/>
      <c r="F54" s="203">
        <v>17.010000000000002</v>
      </c>
      <c r="G54" s="203"/>
      <c r="H54" s="203"/>
      <c r="I54" s="203">
        <v>18.71</v>
      </c>
      <c r="J54" s="203"/>
      <c r="K54" s="203"/>
      <c r="L54" s="203"/>
      <c r="M54" s="203"/>
      <c r="N54" s="203"/>
      <c r="O54" s="204"/>
      <c r="P54" s="85">
        <v>42</v>
      </c>
      <c r="Q54" s="82" t="s">
        <v>64</v>
      </c>
      <c r="R54" s="82" t="s">
        <v>63</v>
      </c>
      <c r="S54" s="201"/>
      <c r="T54" s="201"/>
      <c r="U54" s="201">
        <f t="shared" si="14"/>
        <v>25.515000000000001</v>
      </c>
      <c r="V54" s="201"/>
      <c r="W54" s="201"/>
      <c r="X54" s="201">
        <f t="shared" si="15"/>
        <v>28.065000000000001</v>
      </c>
      <c r="Y54" s="201"/>
      <c r="Z54" s="201"/>
      <c r="AA54" s="201"/>
      <c r="AB54" s="201"/>
      <c r="AC54" s="201"/>
      <c r="AD54" s="202"/>
    </row>
    <row r="55" spans="1:30" x14ac:dyDescent="0.2">
      <c r="A55" s="85">
        <v>48</v>
      </c>
      <c r="B55" s="82" t="s">
        <v>64</v>
      </c>
      <c r="C55" s="82" t="s">
        <v>63</v>
      </c>
      <c r="D55" s="203"/>
      <c r="E55" s="203"/>
      <c r="F55" s="203">
        <v>19.440000000000001</v>
      </c>
      <c r="G55" s="203"/>
      <c r="H55" s="203"/>
      <c r="I55" s="203">
        <v>21.38</v>
      </c>
      <c r="J55" s="203"/>
      <c r="K55" s="203"/>
      <c r="L55" s="203"/>
      <c r="M55" s="203"/>
      <c r="N55" s="203"/>
      <c r="O55" s="204"/>
      <c r="P55" s="85">
        <v>48</v>
      </c>
      <c r="Q55" s="82" t="s">
        <v>64</v>
      </c>
      <c r="R55" s="82" t="s">
        <v>63</v>
      </c>
      <c r="S55" s="201"/>
      <c r="T55" s="201"/>
      <c r="U55" s="201">
        <f t="shared" si="14"/>
        <v>29.160000000000004</v>
      </c>
      <c r="V55" s="201"/>
      <c r="W55" s="201"/>
      <c r="X55" s="201">
        <f t="shared" si="15"/>
        <v>32.07</v>
      </c>
      <c r="Y55" s="201"/>
      <c r="Z55" s="201"/>
      <c r="AA55" s="201"/>
      <c r="AB55" s="201"/>
      <c r="AC55" s="201"/>
      <c r="AD55" s="202"/>
    </row>
    <row r="56" spans="1:30" x14ac:dyDescent="0.2">
      <c r="A56" s="85">
        <v>54</v>
      </c>
      <c r="B56" s="82" t="s">
        <v>64</v>
      </c>
      <c r="C56" s="82" t="s">
        <v>63</v>
      </c>
      <c r="D56" s="203"/>
      <c r="E56" s="203"/>
      <c r="F56" s="203">
        <v>21.87</v>
      </c>
      <c r="G56" s="203"/>
      <c r="H56" s="203"/>
      <c r="I56" s="203">
        <v>24.06</v>
      </c>
      <c r="J56" s="203"/>
      <c r="K56" s="203"/>
      <c r="L56" s="203"/>
      <c r="M56" s="203"/>
      <c r="N56" s="203"/>
      <c r="O56" s="204"/>
      <c r="P56" s="85">
        <v>54</v>
      </c>
      <c r="Q56" s="82" t="s">
        <v>64</v>
      </c>
      <c r="R56" s="82" t="s">
        <v>63</v>
      </c>
      <c r="S56" s="201"/>
      <c r="T56" s="201"/>
      <c r="U56" s="201">
        <f t="shared" si="14"/>
        <v>32.805</v>
      </c>
      <c r="V56" s="201"/>
      <c r="W56" s="201"/>
      <c r="X56" s="201">
        <f t="shared" si="15"/>
        <v>36.089999999999996</v>
      </c>
      <c r="Y56" s="201"/>
      <c r="Z56" s="201"/>
      <c r="AA56" s="201"/>
      <c r="AB56" s="201"/>
      <c r="AC56" s="201"/>
      <c r="AD56" s="202"/>
    </row>
    <row r="57" spans="1:30" ht="13.5" thickBot="1" x14ac:dyDescent="0.25">
      <c r="A57" s="85">
        <v>60</v>
      </c>
      <c r="B57" s="82" t="s">
        <v>64</v>
      </c>
      <c r="C57" s="82" t="s">
        <v>63</v>
      </c>
      <c r="D57" s="203"/>
      <c r="E57" s="203"/>
      <c r="F57" s="203">
        <v>24.3</v>
      </c>
      <c r="G57" s="203"/>
      <c r="H57" s="203"/>
      <c r="I57" s="203">
        <v>26.73</v>
      </c>
      <c r="J57" s="203"/>
      <c r="K57" s="203"/>
      <c r="L57" s="203"/>
      <c r="M57" s="203"/>
      <c r="N57" s="203"/>
      <c r="O57" s="204"/>
      <c r="P57" s="85">
        <v>60</v>
      </c>
      <c r="Q57" s="82" t="s">
        <v>64</v>
      </c>
      <c r="R57" s="82" t="s">
        <v>63</v>
      </c>
      <c r="S57" s="201"/>
      <c r="T57" s="201"/>
      <c r="U57" s="201">
        <f t="shared" si="14"/>
        <v>36.450000000000003</v>
      </c>
      <c r="V57" s="201"/>
      <c r="W57" s="201"/>
      <c r="X57" s="201">
        <f t="shared" si="15"/>
        <v>40.094999999999999</v>
      </c>
      <c r="Y57" s="201"/>
      <c r="Z57" s="201"/>
      <c r="AA57" s="201"/>
      <c r="AB57" s="201"/>
      <c r="AC57" s="201"/>
      <c r="AD57" s="202"/>
    </row>
    <row r="58" spans="1:30" ht="13.5" thickBot="1" x14ac:dyDescent="0.25">
      <c r="A58" s="334" t="s">
        <v>161</v>
      </c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6"/>
      <c r="P58" s="334" t="s">
        <v>161</v>
      </c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6"/>
    </row>
    <row r="59" spans="1:30" x14ac:dyDescent="0.2">
      <c r="A59" s="91" t="s">
        <v>60</v>
      </c>
      <c r="B59" s="90" t="s">
        <v>47</v>
      </c>
      <c r="C59" s="90" t="s">
        <v>46</v>
      </c>
      <c r="D59" s="90" t="s">
        <v>162</v>
      </c>
      <c r="E59" s="90" t="s">
        <v>75</v>
      </c>
      <c r="F59" s="90" t="s">
        <v>74</v>
      </c>
      <c r="G59" s="90" t="s">
        <v>73</v>
      </c>
      <c r="H59" s="90" t="s">
        <v>72</v>
      </c>
      <c r="I59" s="90" t="s">
        <v>71</v>
      </c>
      <c r="J59" s="90" t="s">
        <v>70</v>
      </c>
      <c r="K59" s="90" t="s">
        <v>69</v>
      </c>
      <c r="L59" s="90" t="s">
        <v>68</v>
      </c>
      <c r="M59" s="90" t="s">
        <v>67</v>
      </c>
      <c r="N59" s="90" t="s">
        <v>66</v>
      </c>
      <c r="O59" s="106" t="s">
        <v>65</v>
      </c>
      <c r="P59" s="91" t="s">
        <v>60</v>
      </c>
      <c r="Q59" s="90" t="s">
        <v>47</v>
      </c>
      <c r="R59" s="90" t="s">
        <v>46</v>
      </c>
      <c r="S59" s="90" t="s">
        <v>162</v>
      </c>
      <c r="T59" s="90" t="s">
        <v>75</v>
      </c>
      <c r="U59" s="90" t="s">
        <v>74</v>
      </c>
      <c r="V59" s="90" t="s">
        <v>73</v>
      </c>
      <c r="W59" s="90" t="s">
        <v>72</v>
      </c>
      <c r="X59" s="90" t="s">
        <v>71</v>
      </c>
      <c r="Y59" s="90" t="s">
        <v>70</v>
      </c>
      <c r="Z59" s="90" t="s">
        <v>69</v>
      </c>
      <c r="AA59" s="90" t="s">
        <v>68</v>
      </c>
      <c r="AB59" s="90" t="s">
        <v>67</v>
      </c>
      <c r="AC59" s="90" t="s">
        <v>66</v>
      </c>
      <c r="AD59" s="106" t="s">
        <v>65</v>
      </c>
    </row>
    <row r="60" spans="1:30" x14ac:dyDescent="0.2">
      <c r="A60" s="85" t="s">
        <v>38</v>
      </c>
      <c r="B60" s="82" t="s">
        <v>64</v>
      </c>
      <c r="C60" s="82" t="s">
        <v>159</v>
      </c>
      <c r="D60" s="84">
        <v>1.75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5" t="s">
        <v>38</v>
      </c>
      <c r="Q60" s="82" t="s">
        <v>64</v>
      </c>
      <c r="R60" s="82" t="s">
        <v>159</v>
      </c>
      <c r="S60" s="203">
        <f>D60*1.5</f>
        <v>2.625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105"/>
    </row>
    <row r="61" spans="1:30" x14ac:dyDescent="0.2">
      <c r="A61" s="85">
        <v>1</v>
      </c>
      <c r="B61" s="82" t="s">
        <v>64</v>
      </c>
      <c r="C61" s="82" t="s">
        <v>159</v>
      </c>
      <c r="D61" s="84">
        <v>1.75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5">
        <v>1</v>
      </c>
      <c r="Q61" s="82" t="s">
        <v>64</v>
      </c>
      <c r="R61" s="82" t="s">
        <v>159</v>
      </c>
      <c r="S61" s="203">
        <f t="shared" ref="S61:S64" si="26">D61*1.5</f>
        <v>2.625</v>
      </c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105"/>
    </row>
    <row r="62" spans="1:30" x14ac:dyDescent="0.2">
      <c r="A62" s="85" t="s">
        <v>37</v>
      </c>
      <c r="B62" s="82" t="s">
        <v>64</v>
      </c>
      <c r="C62" s="82" t="s">
        <v>159</v>
      </c>
      <c r="D62" s="84">
        <v>1.75</v>
      </c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5" t="s">
        <v>37</v>
      </c>
      <c r="Q62" s="82" t="s">
        <v>64</v>
      </c>
      <c r="R62" s="82" t="s">
        <v>159</v>
      </c>
      <c r="S62" s="203">
        <f t="shared" si="26"/>
        <v>2.625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105"/>
    </row>
    <row r="63" spans="1:30" x14ac:dyDescent="0.2">
      <c r="A63" s="85" t="s">
        <v>36</v>
      </c>
      <c r="B63" s="82" t="s">
        <v>64</v>
      </c>
      <c r="C63" s="82" t="s">
        <v>159</v>
      </c>
      <c r="D63" s="84">
        <v>1.75</v>
      </c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5" t="s">
        <v>36</v>
      </c>
      <c r="Q63" s="82" t="s">
        <v>64</v>
      </c>
      <c r="R63" s="82" t="s">
        <v>159</v>
      </c>
      <c r="S63" s="203">
        <f t="shared" si="26"/>
        <v>2.625</v>
      </c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105"/>
    </row>
    <row r="64" spans="1:30" ht="13.5" thickBot="1" x14ac:dyDescent="0.25">
      <c r="A64" s="85">
        <v>2</v>
      </c>
      <c r="B64" s="82" t="s">
        <v>64</v>
      </c>
      <c r="C64" s="82" t="s">
        <v>159</v>
      </c>
      <c r="D64" s="84">
        <v>1.75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5">
        <v>2</v>
      </c>
      <c r="Q64" s="82" t="s">
        <v>64</v>
      </c>
      <c r="R64" s="82" t="s">
        <v>159</v>
      </c>
      <c r="S64" s="203">
        <f t="shared" si="26"/>
        <v>2.625</v>
      </c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105"/>
    </row>
    <row r="65" spans="1:30" ht="13.5" thickBot="1" x14ac:dyDescent="0.25">
      <c r="A65" s="334" t="s">
        <v>22</v>
      </c>
      <c r="B65" s="335"/>
      <c r="C65" s="335"/>
      <c r="D65" s="335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104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79"/>
    </row>
    <row r="66" spans="1:30" x14ac:dyDescent="0.2">
      <c r="A66" s="91" t="s">
        <v>60</v>
      </c>
      <c r="B66" s="90" t="s">
        <v>47</v>
      </c>
      <c r="C66" s="90" t="s">
        <v>46</v>
      </c>
      <c r="D66" s="90" t="s">
        <v>59</v>
      </c>
      <c r="E66" s="93"/>
      <c r="F66" s="93"/>
      <c r="G66" s="93"/>
      <c r="H66" s="93"/>
      <c r="I66" s="93"/>
      <c r="J66" s="93"/>
      <c r="K66" s="80"/>
      <c r="L66" s="80"/>
      <c r="M66" s="80"/>
      <c r="N66" s="80"/>
      <c r="O66" s="79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79"/>
    </row>
    <row r="67" spans="1:30" x14ac:dyDescent="0.2">
      <c r="A67" s="85" t="s">
        <v>58</v>
      </c>
      <c r="B67" s="82" t="s">
        <v>54</v>
      </c>
      <c r="C67" s="82" t="s">
        <v>33</v>
      </c>
      <c r="D67" s="84">
        <v>0.2</v>
      </c>
      <c r="E67" s="92"/>
      <c r="F67" s="92"/>
      <c r="G67" s="92"/>
      <c r="H67" s="92"/>
      <c r="I67" s="80"/>
      <c r="J67" s="80"/>
      <c r="K67" s="80"/>
      <c r="L67" s="80"/>
      <c r="M67" s="80"/>
      <c r="N67" s="80"/>
      <c r="O67" s="79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79"/>
    </row>
    <row r="68" spans="1:30" x14ac:dyDescent="0.2">
      <c r="A68" s="85" t="s">
        <v>57</v>
      </c>
      <c r="B68" s="82" t="s">
        <v>54</v>
      </c>
      <c r="C68" s="82" t="s">
        <v>33</v>
      </c>
      <c r="D68" s="84">
        <v>0.2</v>
      </c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79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79"/>
    </row>
    <row r="69" spans="1:30" x14ac:dyDescent="0.2">
      <c r="A69" s="85" t="s">
        <v>56</v>
      </c>
      <c r="B69" s="82" t="s">
        <v>54</v>
      </c>
      <c r="C69" s="82" t="s">
        <v>33</v>
      </c>
      <c r="D69" s="84">
        <v>0.2</v>
      </c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79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79"/>
    </row>
    <row r="70" spans="1:30" x14ac:dyDescent="0.2">
      <c r="A70" s="85" t="s">
        <v>39</v>
      </c>
      <c r="B70" s="82" t="s">
        <v>54</v>
      </c>
      <c r="C70" s="82" t="s">
        <v>33</v>
      </c>
      <c r="D70" s="84">
        <v>0.2</v>
      </c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79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79"/>
    </row>
    <row r="71" spans="1:30" x14ac:dyDescent="0.2">
      <c r="A71" s="85" t="s">
        <v>38</v>
      </c>
      <c r="B71" s="82" t="s">
        <v>54</v>
      </c>
      <c r="C71" s="82" t="s">
        <v>33</v>
      </c>
      <c r="D71" s="84">
        <v>0.28000000000000003</v>
      </c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1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79"/>
    </row>
    <row r="72" spans="1:30" x14ac:dyDescent="0.2">
      <c r="A72" s="85">
        <v>1</v>
      </c>
      <c r="B72" s="82" t="s">
        <v>54</v>
      </c>
      <c r="C72" s="82" t="s">
        <v>33</v>
      </c>
      <c r="D72" s="84">
        <v>0.34</v>
      </c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10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79"/>
    </row>
    <row r="73" spans="1:30" x14ac:dyDescent="0.2">
      <c r="A73" s="85" t="s">
        <v>37</v>
      </c>
      <c r="B73" s="82" t="s">
        <v>54</v>
      </c>
      <c r="C73" s="82" t="s">
        <v>33</v>
      </c>
      <c r="D73" s="84">
        <v>0.4</v>
      </c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79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79"/>
    </row>
    <row r="74" spans="1:30" x14ac:dyDescent="0.2">
      <c r="A74" s="85" t="s">
        <v>36</v>
      </c>
      <c r="B74" s="82" t="s">
        <v>54</v>
      </c>
      <c r="C74" s="82" t="s">
        <v>33</v>
      </c>
      <c r="D74" s="84">
        <v>0.44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79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79"/>
    </row>
    <row r="75" spans="1:30" x14ac:dyDescent="0.2">
      <c r="A75" s="85">
        <v>2</v>
      </c>
      <c r="B75" s="82" t="s">
        <v>54</v>
      </c>
      <c r="C75" s="82" t="s">
        <v>33</v>
      </c>
      <c r="D75" s="84">
        <v>0.53</v>
      </c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79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79"/>
    </row>
    <row r="76" spans="1:30" x14ac:dyDescent="0.2">
      <c r="A76" s="85" t="s">
        <v>35</v>
      </c>
      <c r="B76" s="82" t="s">
        <v>54</v>
      </c>
      <c r="C76" s="82" t="s">
        <v>33</v>
      </c>
      <c r="D76" s="84">
        <v>0.89</v>
      </c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79"/>
    </row>
    <row r="77" spans="1:30" x14ac:dyDescent="0.2">
      <c r="A77" s="85">
        <v>3</v>
      </c>
      <c r="B77" s="82" t="s">
        <v>54</v>
      </c>
      <c r="C77" s="82" t="s">
        <v>33</v>
      </c>
      <c r="D77" s="84">
        <v>1.06</v>
      </c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79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79"/>
    </row>
    <row r="78" spans="1:30" x14ac:dyDescent="0.2">
      <c r="A78" s="85" t="s">
        <v>55</v>
      </c>
      <c r="B78" s="82" t="s">
        <v>54</v>
      </c>
      <c r="C78" s="82" t="s">
        <v>33</v>
      </c>
      <c r="D78" s="84">
        <v>1.24</v>
      </c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79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79"/>
    </row>
    <row r="79" spans="1:30" x14ac:dyDescent="0.2">
      <c r="A79" s="85">
        <v>4</v>
      </c>
      <c r="B79" s="82" t="s">
        <v>54</v>
      </c>
      <c r="C79" s="82" t="s">
        <v>33</v>
      </c>
      <c r="D79" s="84">
        <v>1.42</v>
      </c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79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79"/>
    </row>
    <row r="80" spans="1:30" x14ac:dyDescent="0.2">
      <c r="A80" s="85">
        <v>5</v>
      </c>
      <c r="B80" s="82" t="s">
        <v>54</v>
      </c>
      <c r="C80" s="82" t="s">
        <v>33</v>
      </c>
      <c r="D80" s="84">
        <v>2.3199999999999998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79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79"/>
    </row>
    <row r="81" spans="1:30" ht="13.5" thickBot="1" x14ac:dyDescent="0.25">
      <c r="A81" s="99">
        <v>6</v>
      </c>
      <c r="B81" s="98" t="s">
        <v>54</v>
      </c>
      <c r="C81" s="98" t="s">
        <v>33</v>
      </c>
      <c r="D81" s="97">
        <v>2.78</v>
      </c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79"/>
    </row>
    <row r="82" spans="1:30" ht="13.5" thickBot="1" x14ac:dyDescent="0.25">
      <c r="A82" s="328" t="s">
        <v>148</v>
      </c>
      <c r="B82" s="329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3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79"/>
    </row>
    <row r="83" spans="1:30" x14ac:dyDescent="0.2">
      <c r="A83" s="91" t="s">
        <v>60</v>
      </c>
      <c r="B83" s="103" t="s">
        <v>47</v>
      </c>
      <c r="C83" s="90" t="s">
        <v>46</v>
      </c>
      <c r="D83" s="90" t="s">
        <v>45</v>
      </c>
      <c r="E83" s="90" t="s">
        <v>44</v>
      </c>
      <c r="F83" s="90" t="s">
        <v>62</v>
      </c>
      <c r="G83" s="90" t="s">
        <v>43</v>
      </c>
      <c r="H83" s="90" t="s">
        <v>42</v>
      </c>
      <c r="I83" s="90" t="s">
        <v>41</v>
      </c>
      <c r="J83" s="90" t="s">
        <v>40</v>
      </c>
      <c r="K83" s="80"/>
      <c r="L83" s="80"/>
      <c r="M83" s="80"/>
      <c r="N83" s="80"/>
      <c r="O83" s="79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79"/>
    </row>
    <row r="84" spans="1:30" x14ac:dyDescent="0.2">
      <c r="A84" s="85" t="s">
        <v>39</v>
      </c>
      <c r="B84" s="82" t="s">
        <v>61</v>
      </c>
      <c r="C84" s="82" t="s">
        <v>33</v>
      </c>
      <c r="D84" s="84">
        <v>0.24</v>
      </c>
      <c r="E84" s="84">
        <v>0.26</v>
      </c>
      <c r="F84" s="84">
        <v>0.26</v>
      </c>
      <c r="G84" s="84">
        <v>0.26</v>
      </c>
      <c r="H84" s="84">
        <v>0.28999999999999998</v>
      </c>
      <c r="I84" s="84">
        <v>0.34</v>
      </c>
      <c r="J84" s="84">
        <v>0.42</v>
      </c>
      <c r="K84" s="80"/>
      <c r="L84" s="80"/>
      <c r="M84" s="80"/>
      <c r="N84" s="80"/>
      <c r="O84" s="79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79"/>
    </row>
    <row r="85" spans="1:30" x14ac:dyDescent="0.2">
      <c r="A85" s="85" t="s">
        <v>38</v>
      </c>
      <c r="B85" s="82" t="s">
        <v>61</v>
      </c>
      <c r="C85" s="82" t="s">
        <v>33</v>
      </c>
      <c r="D85" s="84">
        <v>0.36</v>
      </c>
      <c r="E85" s="84">
        <v>0.39</v>
      </c>
      <c r="F85" s="84">
        <v>0.39</v>
      </c>
      <c r="G85" s="84">
        <v>0.39</v>
      </c>
      <c r="H85" s="84">
        <v>0.43</v>
      </c>
      <c r="I85" s="84">
        <v>0.51</v>
      </c>
      <c r="J85" s="84">
        <v>0.63</v>
      </c>
      <c r="K85" s="80"/>
      <c r="L85" s="80"/>
      <c r="M85" s="80"/>
      <c r="N85" s="80"/>
      <c r="O85" s="79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79"/>
    </row>
    <row r="86" spans="1:30" x14ac:dyDescent="0.2">
      <c r="A86" s="85">
        <v>1</v>
      </c>
      <c r="B86" s="82" t="s">
        <v>61</v>
      </c>
      <c r="C86" s="82" t="s">
        <v>33</v>
      </c>
      <c r="D86" s="84">
        <v>0.36</v>
      </c>
      <c r="E86" s="84">
        <v>0.39</v>
      </c>
      <c r="F86" s="84">
        <v>0.39</v>
      </c>
      <c r="G86" s="84">
        <v>0.39</v>
      </c>
      <c r="H86" s="84">
        <v>0.45</v>
      </c>
      <c r="I86" s="84">
        <v>0.54</v>
      </c>
      <c r="J86" s="84">
        <v>0.72</v>
      </c>
      <c r="K86" s="80"/>
      <c r="L86" s="80"/>
      <c r="M86" s="80"/>
      <c r="N86" s="80"/>
      <c r="O86" s="79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79"/>
    </row>
    <row r="87" spans="1:30" x14ac:dyDescent="0.2">
      <c r="A87" s="85" t="s">
        <v>37</v>
      </c>
      <c r="B87" s="82" t="s">
        <v>61</v>
      </c>
      <c r="C87" s="82" t="s">
        <v>33</v>
      </c>
      <c r="D87" s="84">
        <v>0.36</v>
      </c>
      <c r="E87" s="84">
        <v>0.39</v>
      </c>
      <c r="F87" s="84">
        <v>0.39</v>
      </c>
      <c r="G87" s="84">
        <v>0.39</v>
      </c>
      <c r="H87" s="84">
        <v>0.49</v>
      </c>
      <c r="I87" s="84">
        <v>0.57999999999999996</v>
      </c>
      <c r="J87" s="84">
        <v>0.75</v>
      </c>
      <c r="K87" s="80"/>
      <c r="L87" s="80"/>
      <c r="M87" s="80"/>
      <c r="N87" s="80"/>
      <c r="O87" s="79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79"/>
    </row>
    <row r="88" spans="1:30" x14ac:dyDescent="0.2">
      <c r="A88" s="85" t="s">
        <v>36</v>
      </c>
      <c r="B88" s="82" t="s">
        <v>61</v>
      </c>
      <c r="C88" s="82" t="s">
        <v>33</v>
      </c>
      <c r="D88" s="84">
        <v>0.36</v>
      </c>
      <c r="E88" s="84">
        <v>0.43</v>
      </c>
      <c r="F88" s="84">
        <v>0.43</v>
      </c>
      <c r="G88" s="84">
        <v>0.43</v>
      </c>
      <c r="H88" s="84">
        <v>0.51</v>
      </c>
      <c r="I88" s="84">
        <v>0.62</v>
      </c>
      <c r="J88" s="84">
        <v>0.79</v>
      </c>
      <c r="K88" s="80"/>
      <c r="L88" s="80"/>
      <c r="M88" s="80"/>
      <c r="N88" s="80"/>
      <c r="O88" s="79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79"/>
    </row>
    <row r="89" spans="1:30" x14ac:dyDescent="0.2">
      <c r="A89" s="85">
        <v>2</v>
      </c>
      <c r="B89" s="82" t="s">
        <v>61</v>
      </c>
      <c r="C89" s="82" t="s">
        <v>33</v>
      </c>
      <c r="D89" s="84">
        <v>0.39</v>
      </c>
      <c r="E89" s="84">
        <v>0.78</v>
      </c>
      <c r="F89" s="84">
        <v>0.78</v>
      </c>
      <c r="G89" s="84">
        <v>0.78</v>
      </c>
      <c r="H89" s="84">
        <v>0.84</v>
      </c>
      <c r="I89" s="84">
        <v>0.9</v>
      </c>
      <c r="J89" s="84">
        <v>1.05</v>
      </c>
      <c r="K89" s="80"/>
      <c r="L89" s="80"/>
      <c r="M89" s="80"/>
      <c r="N89" s="80"/>
      <c r="O89" s="79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79"/>
    </row>
    <row r="90" spans="1:30" x14ac:dyDescent="0.2">
      <c r="A90" s="85" t="s">
        <v>35</v>
      </c>
      <c r="B90" s="82" t="s">
        <v>61</v>
      </c>
      <c r="C90" s="82" t="s">
        <v>33</v>
      </c>
      <c r="D90" s="84">
        <v>0.39</v>
      </c>
      <c r="E90" s="84">
        <v>0.84</v>
      </c>
      <c r="F90" s="84">
        <v>0.84</v>
      </c>
      <c r="G90" s="84">
        <v>0.84</v>
      </c>
      <c r="H90" s="84">
        <v>0.94</v>
      </c>
      <c r="I90" s="84">
        <v>1.03</v>
      </c>
      <c r="J90" s="84">
        <v>1.1299999999999999</v>
      </c>
      <c r="K90" s="80"/>
      <c r="L90" s="80"/>
      <c r="M90" s="80"/>
      <c r="N90" s="80"/>
      <c r="O90" s="79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79"/>
    </row>
    <row r="91" spans="1:30" x14ac:dyDescent="0.2">
      <c r="A91" s="85">
        <v>3</v>
      </c>
      <c r="B91" s="82" t="s">
        <v>61</v>
      </c>
      <c r="C91" s="82" t="s">
        <v>33</v>
      </c>
      <c r="D91" s="84">
        <v>0.38</v>
      </c>
      <c r="E91" s="84">
        <v>0.86</v>
      </c>
      <c r="F91" s="84">
        <v>0.8</v>
      </c>
      <c r="G91" s="84">
        <v>0.86</v>
      </c>
      <c r="H91" s="84">
        <v>0.9</v>
      </c>
      <c r="I91" s="84">
        <v>1.1299999999999999</v>
      </c>
      <c r="J91" s="84">
        <v>1.22</v>
      </c>
      <c r="K91" s="80"/>
      <c r="L91" s="80"/>
      <c r="M91" s="80"/>
      <c r="N91" s="80"/>
      <c r="O91" s="79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79"/>
    </row>
    <row r="92" spans="1:30" x14ac:dyDescent="0.2">
      <c r="A92" s="85" t="s">
        <v>55</v>
      </c>
      <c r="B92" s="82" t="s">
        <v>61</v>
      </c>
      <c r="C92" s="82" t="s">
        <v>33</v>
      </c>
      <c r="D92" s="84">
        <v>0.79</v>
      </c>
      <c r="E92" s="84">
        <v>0.84</v>
      </c>
      <c r="F92" s="84">
        <v>0.84</v>
      </c>
      <c r="G92" s="84">
        <v>0.84</v>
      </c>
      <c r="H92" s="84">
        <v>1.05</v>
      </c>
      <c r="I92" s="84">
        <v>1.26</v>
      </c>
      <c r="J92" s="84">
        <v>1.31</v>
      </c>
      <c r="K92" s="80"/>
      <c r="L92" s="80"/>
      <c r="M92" s="80"/>
      <c r="N92" s="80"/>
      <c r="O92" s="79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79"/>
    </row>
    <row r="93" spans="1:30" x14ac:dyDescent="0.2">
      <c r="A93" s="85">
        <v>4</v>
      </c>
      <c r="B93" s="82" t="s">
        <v>61</v>
      </c>
      <c r="C93" s="82" t="s">
        <v>33</v>
      </c>
      <c r="D93" s="84">
        <v>0.78</v>
      </c>
      <c r="E93" s="84">
        <v>0.84</v>
      </c>
      <c r="F93" s="84">
        <v>0.9</v>
      </c>
      <c r="G93" s="84">
        <v>0.9</v>
      </c>
      <c r="H93" s="84">
        <v>1.1399999999999999</v>
      </c>
      <c r="I93" s="84">
        <v>1.38</v>
      </c>
      <c r="J93" s="84">
        <v>1.5</v>
      </c>
      <c r="K93" s="80"/>
      <c r="L93" s="80"/>
      <c r="M93" s="80"/>
      <c r="N93" s="80"/>
      <c r="O93" s="79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79"/>
    </row>
    <row r="94" spans="1:30" x14ac:dyDescent="0.2">
      <c r="A94" s="85">
        <v>5</v>
      </c>
      <c r="B94" s="82" t="s">
        <v>61</v>
      </c>
      <c r="C94" s="82" t="s">
        <v>33</v>
      </c>
      <c r="D94" s="84">
        <v>0.9</v>
      </c>
      <c r="E94" s="84">
        <v>0.86</v>
      </c>
      <c r="F94" s="84">
        <v>0.9</v>
      </c>
      <c r="G94" s="84">
        <v>1.01</v>
      </c>
      <c r="H94" s="84">
        <v>1.28</v>
      </c>
      <c r="I94" s="84">
        <v>1.58</v>
      </c>
      <c r="J94" s="84">
        <v>1.73</v>
      </c>
      <c r="K94" s="80"/>
      <c r="L94" s="80"/>
      <c r="M94" s="80"/>
      <c r="N94" s="80"/>
      <c r="O94" s="79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79"/>
    </row>
    <row r="95" spans="1:30" x14ac:dyDescent="0.2">
      <c r="A95" s="85">
        <v>6</v>
      </c>
      <c r="B95" s="82" t="s">
        <v>61</v>
      </c>
      <c r="C95" s="82" t="s">
        <v>33</v>
      </c>
      <c r="D95" s="84">
        <v>0.86</v>
      </c>
      <c r="E95" s="84">
        <v>1.26</v>
      </c>
      <c r="F95" s="84">
        <v>1.35</v>
      </c>
      <c r="G95" s="84">
        <v>1.53</v>
      </c>
      <c r="H95" s="84">
        <v>1.71</v>
      </c>
      <c r="I95" s="84">
        <v>2.0699999999999998</v>
      </c>
      <c r="J95" s="84">
        <v>2.16</v>
      </c>
      <c r="K95" s="80"/>
      <c r="L95" s="80"/>
      <c r="M95" s="80"/>
      <c r="N95" s="80"/>
      <c r="O95" s="79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79"/>
    </row>
    <row r="96" spans="1:30" x14ac:dyDescent="0.2">
      <c r="A96" s="85">
        <v>8</v>
      </c>
      <c r="B96" s="82" t="s">
        <v>61</v>
      </c>
      <c r="C96" s="82" t="s">
        <v>33</v>
      </c>
      <c r="D96" s="84">
        <v>0.84</v>
      </c>
      <c r="E96" s="84">
        <v>1.38</v>
      </c>
      <c r="F96" s="84">
        <v>1.56</v>
      </c>
      <c r="G96" s="84">
        <v>1.74</v>
      </c>
      <c r="H96" s="84">
        <v>1.92</v>
      </c>
      <c r="I96" s="84">
        <v>2.4</v>
      </c>
      <c r="J96" s="84">
        <v>2.46</v>
      </c>
      <c r="K96" s="80"/>
      <c r="L96" s="80"/>
      <c r="M96" s="80"/>
      <c r="N96" s="80"/>
      <c r="O96" s="79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79"/>
    </row>
    <row r="97" spans="1:30" x14ac:dyDescent="0.2">
      <c r="A97" s="85">
        <v>10</v>
      </c>
      <c r="B97" s="82" t="s">
        <v>61</v>
      </c>
      <c r="C97" s="82" t="s">
        <v>33</v>
      </c>
      <c r="D97" s="84">
        <v>1.35</v>
      </c>
      <c r="E97" s="84">
        <v>2.0299999999999998</v>
      </c>
      <c r="F97" s="84">
        <v>2.25</v>
      </c>
      <c r="G97" s="84">
        <v>2.5499999999999998</v>
      </c>
      <c r="H97" s="84">
        <v>2.63</v>
      </c>
      <c r="I97" s="84">
        <v>3</v>
      </c>
      <c r="J97" s="84">
        <v>3.15</v>
      </c>
      <c r="K97" s="80"/>
      <c r="L97" s="80"/>
      <c r="M97" s="80"/>
      <c r="N97" s="80"/>
      <c r="O97" s="79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79"/>
    </row>
    <row r="98" spans="1:30" x14ac:dyDescent="0.2">
      <c r="A98" s="85">
        <v>12</v>
      </c>
      <c r="B98" s="82" t="s">
        <v>61</v>
      </c>
      <c r="C98" s="82" t="s">
        <v>33</v>
      </c>
      <c r="D98" s="84">
        <v>1.35</v>
      </c>
      <c r="E98" s="84">
        <v>2.34</v>
      </c>
      <c r="F98" s="84">
        <v>2.52</v>
      </c>
      <c r="G98" s="84">
        <v>3.15</v>
      </c>
      <c r="H98" s="84">
        <v>3.24</v>
      </c>
      <c r="I98" s="84">
        <v>3.42</v>
      </c>
      <c r="J98" s="84">
        <v>3.87</v>
      </c>
      <c r="K98" s="80"/>
      <c r="L98" s="80"/>
      <c r="M98" s="80"/>
      <c r="N98" s="80"/>
      <c r="O98" s="79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79"/>
    </row>
    <row r="99" spans="1:30" x14ac:dyDescent="0.2">
      <c r="A99" s="85">
        <v>14</v>
      </c>
      <c r="B99" s="82" t="s">
        <v>61</v>
      </c>
      <c r="C99" s="82" t="s">
        <v>33</v>
      </c>
      <c r="D99" s="84">
        <v>1.79</v>
      </c>
      <c r="E99" s="84">
        <v>2.84</v>
      </c>
      <c r="F99" s="84">
        <v>3.15</v>
      </c>
      <c r="G99" s="84">
        <v>3.26</v>
      </c>
      <c r="H99" s="84">
        <v>3.36</v>
      </c>
      <c r="I99" s="84">
        <v>3.68</v>
      </c>
      <c r="J99" s="84"/>
      <c r="K99" s="80"/>
      <c r="L99" s="80"/>
      <c r="M99" s="80"/>
      <c r="N99" s="80"/>
      <c r="O99" s="79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79"/>
    </row>
    <row r="100" spans="1:30" x14ac:dyDescent="0.2">
      <c r="A100" s="85">
        <v>16</v>
      </c>
      <c r="B100" s="82" t="s">
        <v>61</v>
      </c>
      <c r="C100" s="82" t="s">
        <v>33</v>
      </c>
      <c r="D100" s="84">
        <v>2.04</v>
      </c>
      <c r="E100" s="84">
        <v>2.52</v>
      </c>
      <c r="F100" s="84">
        <v>3.24</v>
      </c>
      <c r="G100" s="84">
        <v>3.24</v>
      </c>
      <c r="H100" s="84">
        <v>3.48</v>
      </c>
      <c r="I100" s="84">
        <v>3.84</v>
      </c>
      <c r="J100" s="84"/>
      <c r="K100" s="80"/>
      <c r="L100" s="80"/>
      <c r="M100" s="80"/>
      <c r="N100" s="80"/>
      <c r="O100" s="79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79"/>
    </row>
    <row r="101" spans="1:30" x14ac:dyDescent="0.2">
      <c r="A101" s="85">
        <v>18</v>
      </c>
      <c r="B101" s="82" t="s">
        <v>61</v>
      </c>
      <c r="C101" s="82" t="s">
        <v>33</v>
      </c>
      <c r="D101" s="84">
        <v>2.2999999999999998</v>
      </c>
      <c r="E101" s="84">
        <v>3.78</v>
      </c>
      <c r="F101" s="84">
        <v>4.05</v>
      </c>
      <c r="G101" s="84">
        <v>4.1900000000000004</v>
      </c>
      <c r="H101" s="84">
        <v>4.32</v>
      </c>
      <c r="I101" s="84">
        <v>4.46</v>
      </c>
      <c r="J101" s="84"/>
      <c r="K101" s="80"/>
      <c r="L101" s="80"/>
      <c r="M101" s="80"/>
      <c r="N101" s="80"/>
      <c r="O101" s="79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79"/>
    </row>
    <row r="102" spans="1:30" x14ac:dyDescent="0.2">
      <c r="A102" s="85">
        <v>20</v>
      </c>
      <c r="B102" s="82" t="s">
        <v>61</v>
      </c>
      <c r="C102" s="82" t="s">
        <v>33</v>
      </c>
      <c r="D102" s="84">
        <v>2.85</v>
      </c>
      <c r="E102" s="84">
        <v>3.9</v>
      </c>
      <c r="F102" s="84">
        <v>4.05</v>
      </c>
      <c r="G102" s="84">
        <v>4.2</v>
      </c>
      <c r="H102" s="84">
        <v>4.3499999999999996</v>
      </c>
      <c r="I102" s="84">
        <v>4.6500000000000004</v>
      </c>
      <c r="J102" s="84"/>
      <c r="K102" s="80"/>
      <c r="L102" s="80"/>
      <c r="M102" s="80"/>
      <c r="N102" s="80"/>
      <c r="O102" s="79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79"/>
    </row>
    <row r="103" spans="1:30" x14ac:dyDescent="0.2">
      <c r="A103" s="85">
        <v>24</v>
      </c>
      <c r="B103" s="82" t="s">
        <v>61</v>
      </c>
      <c r="C103" s="82" t="s">
        <v>33</v>
      </c>
      <c r="D103" s="84">
        <v>3.24</v>
      </c>
      <c r="E103" s="84">
        <v>3.96</v>
      </c>
      <c r="F103" s="84">
        <v>4.1399999999999997</v>
      </c>
      <c r="G103" s="84">
        <v>4.32</v>
      </c>
      <c r="H103" s="84">
        <v>4.5</v>
      </c>
      <c r="I103" s="84">
        <v>5.76</v>
      </c>
      <c r="J103" s="84"/>
      <c r="K103" s="80"/>
      <c r="L103" s="80"/>
      <c r="M103" s="80"/>
      <c r="N103" s="80"/>
      <c r="O103" s="79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79"/>
    </row>
    <row r="104" spans="1:30" x14ac:dyDescent="0.2">
      <c r="A104" s="85">
        <v>30</v>
      </c>
      <c r="B104" s="82" t="s">
        <v>61</v>
      </c>
      <c r="C104" s="82" t="s">
        <v>33</v>
      </c>
      <c r="D104" s="84">
        <v>4.05</v>
      </c>
      <c r="E104" s="84">
        <v>4.95</v>
      </c>
      <c r="F104" s="84"/>
      <c r="G104" s="84"/>
      <c r="H104" s="84"/>
      <c r="I104" s="84"/>
      <c r="J104" s="84"/>
      <c r="K104" s="80"/>
      <c r="L104" s="80"/>
      <c r="M104" s="80"/>
      <c r="N104" s="80"/>
      <c r="O104" s="79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79"/>
    </row>
    <row r="105" spans="1:30" x14ac:dyDescent="0.2">
      <c r="A105" s="85">
        <v>36</v>
      </c>
      <c r="B105" s="82" t="s">
        <v>61</v>
      </c>
      <c r="C105" s="82" t="s">
        <v>33</v>
      </c>
      <c r="D105" s="84">
        <v>4.8600000000000003</v>
      </c>
      <c r="E105" s="84">
        <v>5.94</v>
      </c>
      <c r="F105" s="84"/>
      <c r="G105" s="84"/>
      <c r="H105" s="84"/>
      <c r="I105" s="84"/>
      <c r="J105" s="84"/>
      <c r="K105" s="80"/>
      <c r="L105" s="80"/>
      <c r="M105" s="80"/>
      <c r="N105" s="80"/>
      <c r="O105" s="79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79"/>
    </row>
    <row r="106" spans="1:30" x14ac:dyDescent="0.2">
      <c r="A106" s="85">
        <v>42</v>
      </c>
      <c r="B106" s="82" t="s">
        <v>61</v>
      </c>
      <c r="C106" s="82" t="s">
        <v>33</v>
      </c>
      <c r="D106" s="84">
        <v>5.67</v>
      </c>
      <c r="E106" s="84">
        <v>6.93</v>
      </c>
      <c r="F106" s="84"/>
      <c r="G106" s="84"/>
      <c r="H106" s="84"/>
      <c r="I106" s="84"/>
      <c r="J106" s="84"/>
      <c r="K106" s="80"/>
      <c r="L106" s="80"/>
      <c r="M106" s="80"/>
      <c r="N106" s="80"/>
      <c r="O106" s="79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79"/>
    </row>
    <row r="107" spans="1:30" x14ac:dyDescent="0.2">
      <c r="A107" s="85">
        <v>48</v>
      </c>
      <c r="B107" s="82" t="s">
        <v>61</v>
      </c>
      <c r="C107" s="82" t="s">
        <v>33</v>
      </c>
      <c r="D107" s="84">
        <v>6.48</v>
      </c>
      <c r="E107" s="84">
        <v>7.92</v>
      </c>
      <c r="F107" s="84"/>
      <c r="G107" s="84"/>
      <c r="H107" s="84"/>
      <c r="I107" s="84"/>
      <c r="J107" s="84"/>
      <c r="K107" s="80"/>
      <c r="L107" s="80"/>
      <c r="M107" s="80"/>
      <c r="N107" s="80"/>
      <c r="O107" s="79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79"/>
    </row>
    <row r="108" spans="1:30" x14ac:dyDescent="0.2">
      <c r="A108" s="85">
        <v>54</v>
      </c>
      <c r="B108" s="82" t="s">
        <v>61</v>
      </c>
      <c r="C108" s="82" t="s">
        <v>33</v>
      </c>
      <c r="D108" s="84">
        <v>7.29</v>
      </c>
      <c r="E108" s="84">
        <v>8.91</v>
      </c>
      <c r="F108" s="84"/>
      <c r="G108" s="84"/>
      <c r="H108" s="84"/>
      <c r="I108" s="84"/>
      <c r="J108" s="84"/>
      <c r="K108" s="80"/>
      <c r="L108" s="80"/>
      <c r="M108" s="80"/>
      <c r="N108" s="80"/>
      <c r="O108" s="79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79"/>
    </row>
    <row r="109" spans="1:30" ht="13.5" thickBot="1" x14ac:dyDescent="0.25">
      <c r="A109" s="85">
        <v>60</v>
      </c>
      <c r="B109" s="82" t="s">
        <v>61</v>
      </c>
      <c r="C109" s="82" t="s">
        <v>33</v>
      </c>
      <c r="D109" s="84">
        <v>8.1</v>
      </c>
      <c r="E109" s="84">
        <v>9.9</v>
      </c>
      <c r="F109" s="84"/>
      <c r="G109" s="84"/>
      <c r="H109" s="84"/>
      <c r="I109" s="84"/>
      <c r="J109" s="84"/>
      <c r="K109" s="80"/>
      <c r="L109" s="80"/>
      <c r="M109" s="80"/>
      <c r="N109" s="80"/>
      <c r="O109" s="79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79"/>
    </row>
    <row r="110" spans="1:30" ht="13.5" thickBot="1" x14ac:dyDescent="0.25">
      <c r="A110" s="328" t="s">
        <v>25</v>
      </c>
      <c r="B110" s="329"/>
      <c r="C110" s="329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3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79"/>
    </row>
    <row r="111" spans="1:30" s="87" customFormat="1" ht="25.5" x14ac:dyDescent="0.2">
      <c r="A111" s="96" t="s">
        <v>48</v>
      </c>
      <c r="B111" s="95" t="s">
        <v>47</v>
      </c>
      <c r="C111" s="95" t="s">
        <v>46</v>
      </c>
      <c r="D111" s="95" t="s">
        <v>53</v>
      </c>
      <c r="E111" s="95" t="s">
        <v>52</v>
      </c>
      <c r="F111" s="95" t="s">
        <v>51</v>
      </c>
      <c r="G111" s="95" t="s">
        <v>50</v>
      </c>
      <c r="H111" s="94"/>
      <c r="I111" s="94"/>
      <c r="J111" s="94"/>
      <c r="K111" s="89"/>
      <c r="L111" s="89"/>
      <c r="M111" s="89"/>
      <c r="N111" s="89"/>
      <c r="O111" s="88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8"/>
    </row>
    <row r="112" spans="1:30" x14ac:dyDescent="0.2">
      <c r="A112" s="83">
        <v>2</v>
      </c>
      <c r="B112" s="82" t="s">
        <v>49</v>
      </c>
      <c r="C112" s="82" t="s">
        <v>33</v>
      </c>
      <c r="D112" s="84">
        <v>0.65</v>
      </c>
      <c r="E112" s="84">
        <v>0.65</v>
      </c>
      <c r="F112" s="84">
        <v>0.65</v>
      </c>
      <c r="G112" s="84">
        <v>1.1000000000000001</v>
      </c>
      <c r="H112" s="93"/>
      <c r="I112" s="93"/>
      <c r="J112" s="93"/>
      <c r="K112" s="80"/>
      <c r="L112" s="80"/>
      <c r="M112" s="80"/>
      <c r="N112" s="80"/>
      <c r="O112" s="79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79"/>
    </row>
    <row r="113" spans="1:30" x14ac:dyDescent="0.2">
      <c r="A113" s="85" t="s">
        <v>35</v>
      </c>
      <c r="B113" s="82" t="s">
        <v>49</v>
      </c>
      <c r="C113" s="82" t="s">
        <v>33</v>
      </c>
      <c r="D113" s="84">
        <v>0.76</v>
      </c>
      <c r="E113" s="84">
        <v>0.75</v>
      </c>
      <c r="F113" s="84">
        <v>0.76</v>
      </c>
      <c r="G113" s="84">
        <v>1.39</v>
      </c>
      <c r="H113" s="93"/>
      <c r="I113" s="93"/>
      <c r="J113" s="93"/>
      <c r="K113" s="80"/>
      <c r="L113" s="80"/>
      <c r="M113" s="80"/>
      <c r="N113" s="80"/>
      <c r="O113" s="79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79"/>
    </row>
    <row r="114" spans="1:30" x14ac:dyDescent="0.2">
      <c r="A114" s="83">
        <v>3</v>
      </c>
      <c r="B114" s="82" t="s">
        <v>49</v>
      </c>
      <c r="C114" s="82" t="s">
        <v>33</v>
      </c>
      <c r="D114" s="84">
        <v>0.93</v>
      </c>
      <c r="E114" s="84">
        <v>0.93</v>
      </c>
      <c r="F114" s="84">
        <v>0.93</v>
      </c>
      <c r="G114" s="84">
        <v>1.83</v>
      </c>
      <c r="H114" s="93"/>
      <c r="I114" s="93"/>
      <c r="J114" s="93"/>
      <c r="K114" s="80"/>
      <c r="L114" s="80"/>
      <c r="M114" s="80"/>
      <c r="N114" s="80"/>
      <c r="O114" s="79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79"/>
    </row>
    <row r="115" spans="1:30" x14ac:dyDescent="0.2">
      <c r="A115" s="83">
        <v>4</v>
      </c>
      <c r="B115" s="82" t="s">
        <v>49</v>
      </c>
      <c r="C115" s="82" t="s">
        <v>33</v>
      </c>
      <c r="D115" s="84">
        <v>1.43</v>
      </c>
      <c r="E115" s="84">
        <v>1.43</v>
      </c>
      <c r="F115" s="84">
        <v>1.43</v>
      </c>
      <c r="G115" s="84">
        <v>2.5099999999999998</v>
      </c>
      <c r="H115" s="93"/>
      <c r="I115" s="93"/>
      <c r="J115" s="93"/>
      <c r="K115" s="92"/>
      <c r="L115" s="92"/>
      <c r="M115" s="92"/>
      <c r="N115" s="80"/>
      <c r="O115" s="79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79"/>
    </row>
    <row r="116" spans="1:30" x14ac:dyDescent="0.2">
      <c r="A116" s="83">
        <v>5</v>
      </c>
      <c r="B116" s="82" t="s">
        <v>49</v>
      </c>
      <c r="C116" s="82" t="s">
        <v>33</v>
      </c>
      <c r="D116" s="84">
        <v>2.37</v>
      </c>
      <c r="E116" s="84">
        <v>2.37</v>
      </c>
      <c r="F116" s="84">
        <v>2.37</v>
      </c>
      <c r="G116" s="84">
        <v>3.35</v>
      </c>
      <c r="H116" s="93"/>
      <c r="I116" s="93"/>
      <c r="J116" s="93"/>
      <c r="K116" s="80"/>
      <c r="L116" s="80"/>
      <c r="M116" s="80"/>
      <c r="N116" s="80"/>
      <c r="O116" s="79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79"/>
    </row>
    <row r="117" spans="1:30" x14ac:dyDescent="0.2">
      <c r="A117" s="83">
        <v>6</v>
      </c>
      <c r="B117" s="82" t="s">
        <v>49</v>
      </c>
      <c r="C117" s="82" t="s">
        <v>33</v>
      </c>
      <c r="D117" s="84">
        <v>2.76</v>
      </c>
      <c r="E117" s="84">
        <v>2.76</v>
      </c>
      <c r="F117" s="84">
        <v>2.76</v>
      </c>
      <c r="G117" s="84">
        <v>3.66</v>
      </c>
      <c r="H117" s="93"/>
      <c r="I117" s="93"/>
      <c r="J117" s="93"/>
      <c r="K117" s="80"/>
      <c r="L117" s="80"/>
      <c r="M117" s="80"/>
      <c r="N117" s="80"/>
      <c r="O117" s="79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79"/>
    </row>
    <row r="118" spans="1:30" x14ac:dyDescent="0.2">
      <c r="A118" s="83">
        <v>8</v>
      </c>
      <c r="B118" s="82" t="s">
        <v>49</v>
      </c>
      <c r="C118" s="82" t="s">
        <v>33</v>
      </c>
      <c r="D118" s="84">
        <v>3.93</v>
      </c>
      <c r="E118" s="84">
        <v>3.93</v>
      </c>
      <c r="F118" s="84">
        <v>3.93</v>
      </c>
      <c r="G118" s="84">
        <v>4.17</v>
      </c>
      <c r="H118" s="93"/>
      <c r="I118" s="93"/>
      <c r="J118" s="93"/>
      <c r="K118" s="80"/>
      <c r="L118" s="80"/>
      <c r="M118" s="80"/>
      <c r="N118" s="80"/>
      <c r="O118" s="79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79"/>
    </row>
    <row r="119" spans="1:30" x14ac:dyDescent="0.2">
      <c r="A119" s="83">
        <v>10</v>
      </c>
      <c r="B119" s="82" t="s">
        <v>49</v>
      </c>
      <c r="C119" s="82" t="s">
        <v>33</v>
      </c>
      <c r="D119" s="84">
        <v>5.08</v>
      </c>
      <c r="E119" s="84">
        <v>5.08</v>
      </c>
      <c r="F119" s="84">
        <v>5.08</v>
      </c>
      <c r="G119" s="84">
        <v>3.28</v>
      </c>
      <c r="H119" s="93"/>
      <c r="I119" s="93"/>
      <c r="J119" s="93"/>
      <c r="K119" s="80"/>
      <c r="L119" s="80"/>
      <c r="M119" s="80"/>
      <c r="N119" s="80"/>
      <c r="O119" s="79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79"/>
    </row>
    <row r="120" spans="1:30" x14ac:dyDescent="0.2">
      <c r="A120" s="83">
        <v>12</v>
      </c>
      <c r="B120" s="82" t="s">
        <v>49</v>
      </c>
      <c r="C120" s="82" t="s">
        <v>33</v>
      </c>
      <c r="D120" s="84">
        <v>6.18</v>
      </c>
      <c r="E120" s="84">
        <v>6.18</v>
      </c>
      <c r="F120" s="84">
        <v>6.18</v>
      </c>
      <c r="G120" s="84">
        <v>0.42</v>
      </c>
      <c r="H120" s="93"/>
      <c r="I120" s="93"/>
      <c r="J120" s="93"/>
      <c r="K120" s="80"/>
      <c r="L120" s="80"/>
      <c r="M120" s="80"/>
      <c r="N120" s="80"/>
      <c r="O120" s="79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79"/>
    </row>
    <row r="121" spans="1:30" x14ac:dyDescent="0.2">
      <c r="A121" s="83">
        <v>14</v>
      </c>
      <c r="B121" s="82" t="s">
        <v>49</v>
      </c>
      <c r="C121" s="82" t="s">
        <v>33</v>
      </c>
      <c r="D121" s="84">
        <v>6.98</v>
      </c>
      <c r="E121" s="84">
        <v>6.98</v>
      </c>
      <c r="F121" s="84">
        <v>6.98</v>
      </c>
      <c r="G121" s="84"/>
      <c r="H121" s="93"/>
      <c r="I121" s="93"/>
      <c r="J121" s="93"/>
      <c r="K121" s="80"/>
      <c r="L121" s="80"/>
      <c r="M121" s="80"/>
      <c r="N121" s="80"/>
      <c r="O121" s="79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79"/>
    </row>
    <row r="122" spans="1:30" x14ac:dyDescent="0.2">
      <c r="A122" s="83">
        <v>16</v>
      </c>
      <c r="B122" s="82" t="s">
        <v>49</v>
      </c>
      <c r="C122" s="82" t="s">
        <v>33</v>
      </c>
      <c r="D122" s="84">
        <v>8.84</v>
      </c>
      <c r="E122" s="84">
        <v>8.84</v>
      </c>
      <c r="F122" s="84">
        <v>8.84</v>
      </c>
      <c r="G122" s="84"/>
      <c r="H122" s="93"/>
      <c r="I122" s="93"/>
      <c r="J122" s="93"/>
      <c r="K122" s="80"/>
      <c r="L122" s="80"/>
      <c r="M122" s="80"/>
      <c r="N122" s="80"/>
      <c r="O122" s="79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79"/>
    </row>
    <row r="123" spans="1:30" x14ac:dyDescent="0.2">
      <c r="A123" s="83">
        <v>18</v>
      </c>
      <c r="B123" s="82" t="s">
        <v>49</v>
      </c>
      <c r="C123" s="82" t="s">
        <v>33</v>
      </c>
      <c r="D123" s="84">
        <v>9.2799999999999994</v>
      </c>
      <c r="E123" s="84">
        <v>9.2799999999999994</v>
      </c>
      <c r="F123" s="84">
        <v>9.2799999999999994</v>
      </c>
      <c r="G123" s="84"/>
      <c r="H123" s="93"/>
      <c r="I123" s="93"/>
      <c r="J123" s="93"/>
      <c r="K123" s="80"/>
      <c r="L123" s="80"/>
      <c r="M123" s="80"/>
      <c r="N123" s="80"/>
      <c r="O123" s="79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79"/>
    </row>
    <row r="124" spans="1:30" x14ac:dyDescent="0.2">
      <c r="A124" s="83">
        <v>20</v>
      </c>
      <c r="B124" s="82" t="s">
        <v>49</v>
      </c>
      <c r="C124" s="82" t="s">
        <v>33</v>
      </c>
      <c r="D124" s="84">
        <v>9.9</v>
      </c>
      <c r="E124" s="84">
        <v>9.9</v>
      </c>
      <c r="F124" s="84">
        <v>9.9</v>
      </c>
      <c r="G124" s="84"/>
      <c r="H124" s="93"/>
      <c r="I124" s="93"/>
      <c r="J124" s="93"/>
      <c r="K124" s="80"/>
      <c r="L124" s="80"/>
      <c r="M124" s="80"/>
      <c r="N124" s="80"/>
      <c r="O124" s="79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79"/>
    </row>
    <row r="125" spans="1:30" x14ac:dyDescent="0.2">
      <c r="A125" s="83">
        <v>24</v>
      </c>
      <c r="B125" s="82" t="s">
        <v>49</v>
      </c>
      <c r="C125" s="82" t="s">
        <v>33</v>
      </c>
      <c r="D125" s="84">
        <v>10.63</v>
      </c>
      <c r="E125" s="84">
        <v>10.63</v>
      </c>
      <c r="F125" s="84">
        <v>10.63</v>
      </c>
      <c r="G125" s="84"/>
      <c r="H125" s="93"/>
      <c r="I125" s="93"/>
      <c r="J125" s="93"/>
      <c r="K125" s="80"/>
      <c r="L125" s="80"/>
      <c r="M125" s="80"/>
      <c r="N125" s="80"/>
      <c r="O125" s="79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79"/>
    </row>
    <row r="126" spans="1:30" x14ac:dyDescent="0.2">
      <c r="A126" s="83">
        <v>30</v>
      </c>
      <c r="B126" s="82" t="s">
        <v>49</v>
      </c>
      <c r="C126" s="82" t="s">
        <v>33</v>
      </c>
      <c r="D126" s="84">
        <v>16.440000000000001</v>
      </c>
      <c r="E126" s="84">
        <v>16.440000000000001</v>
      </c>
      <c r="F126" s="84"/>
      <c r="G126" s="84"/>
      <c r="H126" s="92"/>
      <c r="I126" s="80"/>
      <c r="J126" s="80"/>
      <c r="K126" s="80"/>
      <c r="L126" s="80"/>
      <c r="M126" s="80"/>
      <c r="N126" s="80"/>
      <c r="O126" s="79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79"/>
    </row>
    <row r="127" spans="1:30" ht="12.75" customHeight="1" x14ac:dyDescent="0.2">
      <c r="A127" s="83">
        <v>36</v>
      </c>
      <c r="B127" s="82" t="s">
        <v>49</v>
      </c>
      <c r="C127" s="82" t="s">
        <v>33</v>
      </c>
      <c r="D127" s="84">
        <v>18.25</v>
      </c>
      <c r="E127" s="84">
        <v>18.25</v>
      </c>
      <c r="F127" s="84"/>
      <c r="G127" s="84"/>
      <c r="H127" s="80"/>
      <c r="I127" s="80"/>
      <c r="J127" s="80"/>
      <c r="K127" s="80"/>
      <c r="L127" s="80"/>
      <c r="M127" s="80"/>
      <c r="N127" s="80"/>
      <c r="O127" s="79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79"/>
    </row>
    <row r="128" spans="1:30" s="87" customFormat="1" ht="12.75" customHeight="1" x14ac:dyDescent="0.2">
      <c r="A128" s="91" t="s">
        <v>48</v>
      </c>
      <c r="B128" s="90" t="s">
        <v>47</v>
      </c>
      <c r="C128" s="90" t="s">
        <v>46</v>
      </c>
      <c r="D128" s="90" t="s">
        <v>45</v>
      </c>
      <c r="E128" s="90" t="s">
        <v>44</v>
      </c>
      <c r="F128" s="90" t="s">
        <v>43</v>
      </c>
      <c r="G128" s="90" t="s">
        <v>42</v>
      </c>
      <c r="H128" s="90" t="s">
        <v>41</v>
      </c>
      <c r="I128" s="90" t="s">
        <v>40</v>
      </c>
      <c r="J128" s="89"/>
      <c r="K128" s="89"/>
      <c r="L128" s="89"/>
      <c r="M128" s="89"/>
      <c r="N128" s="89"/>
      <c r="O128" s="88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8"/>
    </row>
    <row r="129" spans="1:30" x14ac:dyDescent="0.2">
      <c r="A129" s="85" t="s">
        <v>39</v>
      </c>
      <c r="B129" s="82" t="s">
        <v>34</v>
      </c>
      <c r="C129" s="82" t="s">
        <v>33</v>
      </c>
      <c r="D129" s="84">
        <v>0.14000000000000001</v>
      </c>
      <c r="E129" s="84">
        <v>0.17</v>
      </c>
      <c r="F129" s="84">
        <v>0.17</v>
      </c>
      <c r="G129" s="84"/>
      <c r="H129" s="84">
        <v>0.31</v>
      </c>
      <c r="I129" s="84"/>
      <c r="J129" s="80"/>
      <c r="K129" s="80"/>
      <c r="L129" s="80"/>
      <c r="M129" s="80"/>
      <c r="N129" s="80"/>
      <c r="O129" s="79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79"/>
    </row>
    <row r="130" spans="1:30" x14ac:dyDescent="0.2">
      <c r="A130" s="85" t="s">
        <v>38</v>
      </c>
      <c r="B130" s="82" t="s">
        <v>34</v>
      </c>
      <c r="C130" s="82" t="s">
        <v>33</v>
      </c>
      <c r="D130" s="84">
        <v>0.16</v>
      </c>
      <c r="E130" s="84">
        <v>0.22</v>
      </c>
      <c r="F130" s="84">
        <v>0.23</v>
      </c>
      <c r="G130" s="84"/>
      <c r="H130" s="84">
        <v>0.35</v>
      </c>
      <c r="I130" s="84"/>
      <c r="J130" s="80"/>
      <c r="K130" s="80"/>
      <c r="L130" s="80"/>
      <c r="M130" s="80"/>
      <c r="N130" s="80"/>
      <c r="O130" s="79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79"/>
    </row>
    <row r="131" spans="1:30" x14ac:dyDescent="0.2">
      <c r="A131" s="86">
        <v>1</v>
      </c>
      <c r="B131" s="82" t="s">
        <v>34</v>
      </c>
      <c r="C131" s="82" t="s">
        <v>33</v>
      </c>
      <c r="D131" s="84">
        <v>0.23</v>
      </c>
      <c r="E131" s="84">
        <v>0.28000000000000003</v>
      </c>
      <c r="F131" s="84">
        <v>0.3</v>
      </c>
      <c r="G131" s="84"/>
      <c r="H131" s="84">
        <v>0.56000000000000005</v>
      </c>
      <c r="I131" s="84"/>
      <c r="J131" s="80"/>
      <c r="K131" s="80"/>
      <c r="L131" s="80"/>
      <c r="M131" s="80"/>
      <c r="N131" s="80"/>
      <c r="O131" s="79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79"/>
    </row>
    <row r="132" spans="1:30" x14ac:dyDescent="0.2">
      <c r="A132" s="85" t="s">
        <v>37</v>
      </c>
      <c r="B132" s="82" t="s">
        <v>34</v>
      </c>
      <c r="C132" s="82" t="s">
        <v>33</v>
      </c>
      <c r="D132" s="84">
        <v>0.32</v>
      </c>
      <c r="E132" s="84">
        <v>0.36</v>
      </c>
      <c r="F132" s="84">
        <v>0.39</v>
      </c>
      <c r="G132" s="84"/>
      <c r="H132" s="84"/>
      <c r="I132" s="84"/>
      <c r="J132" s="80"/>
      <c r="K132" s="80"/>
      <c r="L132" s="80"/>
      <c r="M132" s="80"/>
      <c r="N132" s="80"/>
      <c r="O132" s="79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79"/>
    </row>
    <row r="133" spans="1:30" x14ac:dyDescent="0.2">
      <c r="A133" s="85" t="s">
        <v>36</v>
      </c>
      <c r="B133" s="82" t="s">
        <v>34</v>
      </c>
      <c r="C133" s="82" t="s">
        <v>33</v>
      </c>
      <c r="D133" s="84">
        <v>0.39</v>
      </c>
      <c r="E133" s="84">
        <v>0.49</v>
      </c>
      <c r="F133" s="84">
        <v>0.5</v>
      </c>
      <c r="G133" s="84"/>
      <c r="H133" s="84">
        <v>0.79</v>
      </c>
      <c r="I133" s="84"/>
      <c r="J133" s="80"/>
      <c r="K133" s="80"/>
      <c r="L133" s="80"/>
      <c r="M133" s="80"/>
      <c r="N133" s="80"/>
      <c r="O133" s="79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79"/>
    </row>
    <row r="134" spans="1:30" x14ac:dyDescent="0.2">
      <c r="A134" s="85">
        <v>2</v>
      </c>
      <c r="B134" s="82" t="s">
        <v>34</v>
      </c>
      <c r="C134" s="82" t="s">
        <v>33</v>
      </c>
      <c r="D134" s="84">
        <v>0.75</v>
      </c>
      <c r="E134" s="84">
        <v>1.17</v>
      </c>
      <c r="F134" s="84">
        <v>1.5</v>
      </c>
      <c r="G134" s="84">
        <v>2.6</v>
      </c>
      <c r="H134" s="84">
        <v>3.35</v>
      </c>
      <c r="I134" s="84">
        <v>4.1500000000000004</v>
      </c>
      <c r="J134" s="80"/>
      <c r="K134" s="80"/>
      <c r="L134" s="80"/>
      <c r="M134" s="80"/>
      <c r="N134" s="80"/>
      <c r="O134" s="79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79"/>
    </row>
    <row r="135" spans="1:30" x14ac:dyDescent="0.2">
      <c r="A135" s="85" t="s">
        <v>35</v>
      </c>
      <c r="B135" s="82" t="s">
        <v>34</v>
      </c>
      <c r="C135" s="82" t="s">
        <v>33</v>
      </c>
      <c r="D135" s="84">
        <v>0.92</v>
      </c>
      <c r="E135" s="84">
        <v>1.36</v>
      </c>
      <c r="F135" s="84">
        <v>2.06</v>
      </c>
      <c r="G135" s="84"/>
      <c r="H135" s="84">
        <v>4.1100000000000003</v>
      </c>
      <c r="I135" s="84">
        <v>5.04</v>
      </c>
      <c r="J135" s="80"/>
      <c r="K135" s="80"/>
      <c r="L135" s="80"/>
      <c r="M135" s="80"/>
      <c r="N135" s="80"/>
      <c r="O135" s="79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79"/>
    </row>
    <row r="136" spans="1:30" x14ac:dyDescent="0.2">
      <c r="A136" s="83">
        <v>3</v>
      </c>
      <c r="B136" s="82" t="s">
        <v>34</v>
      </c>
      <c r="C136" s="82" t="s">
        <v>33</v>
      </c>
      <c r="D136" s="84">
        <v>1.1599999999999999</v>
      </c>
      <c r="E136" s="84">
        <v>1.74</v>
      </c>
      <c r="F136" s="84">
        <v>2.69</v>
      </c>
      <c r="G136" s="84">
        <v>3.9</v>
      </c>
      <c r="H136" s="84">
        <v>4.7699999999999996</v>
      </c>
      <c r="I136" s="84">
        <v>6.42</v>
      </c>
      <c r="J136" s="80"/>
      <c r="K136" s="80"/>
      <c r="L136" s="80"/>
      <c r="M136" s="80"/>
      <c r="N136" s="80"/>
      <c r="O136" s="79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79"/>
    </row>
    <row r="137" spans="1:30" x14ac:dyDescent="0.2">
      <c r="A137" s="83">
        <v>4</v>
      </c>
      <c r="B137" s="82" t="s">
        <v>34</v>
      </c>
      <c r="C137" s="82" t="s">
        <v>33</v>
      </c>
      <c r="D137" s="84">
        <v>1.73</v>
      </c>
      <c r="E137" s="84">
        <v>2.69</v>
      </c>
      <c r="F137" s="84">
        <v>4.3499999999999996</v>
      </c>
      <c r="G137" s="84">
        <v>5.27</v>
      </c>
      <c r="H137" s="84">
        <v>6.47</v>
      </c>
      <c r="I137" s="84">
        <v>8.9499999999999993</v>
      </c>
      <c r="J137" s="80"/>
      <c r="K137" s="80"/>
      <c r="L137" s="80"/>
      <c r="M137" s="80"/>
      <c r="N137" s="80"/>
      <c r="O137" s="79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79"/>
    </row>
    <row r="138" spans="1:30" x14ac:dyDescent="0.2">
      <c r="A138" s="83">
        <v>5</v>
      </c>
      <c r="B138" s="82" t="s">
        <v>34</v>
      </c>
      <c r="C138" s="82" t="s">
        <v>33</v>
      </c>
      <c r="D138" s="84">
        <v>2.6</v>
      </c>
      <c r="E138" s="84">
        <v>3.73</v>
      </c>
      <c r="F138" s="84">
        <v>5.81</v>
      </c>
      <c r="G138" s="84">
        <v>6.66</v>
      </c>
      <c r="H138" s="84"/>
      <c r="I138" s="84"/>
      <c r="J138" s="80"/>
      <c r="K138" s="80"/>
      <c r="L138" s="80"/>
      <c r="M138" s="80"/>
      <c r="N138" s="80"/>
      <c r="O138" s="79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79"/>
    </row>
    <row r="139" spans="1:30" x14ac:dyDescent="0.2">
      <c r="A139" s="83">
        <v>6</v>
      </c>
      <c r="B139" s="82" t="s">
        <v>34</v>
      </c>
      <c r="C139" s="82" t="s">
        <v>33</v>
      </c>
      <c r="D139" s="84">
        <v>3.09</v>
      </c>
      <c r="E139" s="84">
        <v>4.1900000000000004</v>
      </c>
      <c r="F139" s="84">
        <v>6.84</v>
      </c>
      <c r="G139" s="84">
        <v>8.44</v>
      </c>
      <c r="H139" s="84">
        <v>9.86</v>
      </c>
      <c r="I139" s="84">
        <v>11.26</v>
      </c>
      <c r="J139" s="80"/>
      <c r="K139" s="80"/>
      <c r="L139" s="80"/>
      <c r="M139" s="80"/>
      <c r="N139" s="80"/>
      <c r="O139" s="79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79"/>
    </row>
    <row r="140" spans="1:30" x14ac:dyDescent="0.2">
      <c r="A140" s="83">
        <v>8</v>
      </c>
      <c r="B140" s="82" t="s">
        <v>34</v>
      </c>
      <c r="C140" s="82" t="s">
        <v>33</v>
      </c>
      <c r="D140" s="84">
        <v>4.1399999999999997</v>
      </c>
      <c r="E140" s="84">
        <v>5.86</v>
      </c>
      <c r="F140" s="84">
        <v>9.41</v>
      </c>
      <c r="G140" s="84">
        <v>10.210000000000001</v>
      </c>
      <c r="H140" s="84">
        <v>11.9</v>
      </c>
      <c r="I140" s="84">
        <v>14.57</v>
      </c>
      <c r="J140" s="80"/>
      <c r="K140" s="80"/>
      <c r="L140" s="80"/>
      <c r="M140" s="80"/>
      <c r="N140" s="80"/>
      <c r="O140" s="79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79"/>
    </row>
    <row r="141" spans="1:30" x14ac:dyDescent="0.2">
      <c r="A141" s="83">
        <v>10</v>
      </c>
      <c r="B141" s="82" t="s">
        <v>34</v>
      </c>
      <c r="C141" s="82" t="s">
        <v>33</v>
      </c>
      <c r="D141" s="84">
        <v>5.25</v>
      </c>
      <c r="E141" s="84">
        <v>7.47</v>
      </c>
      <c r="F141" s="84">
        <v>10.220000000000001</v>
      </c>
      <c r="G141" s="84">
        <v>11.48</v>
      </c>
      <c r="H141" s="84">
        <v>14.74</v>
      </c>
      <c r="I141" s="84">
        <v>18.89</v>
      </c>
      <c r="J141" s="80"/>
      <c r="K141" s="80"/>
      <c r="L141" s="80"/>
      <c r="M141" s="80"/>
      <c r="N141" s="80"/>
      <c r="O141" s="79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79"/>
    </row>
    <row r="142" spans="1:30" x14ac:dyDescent="0.2">
      <c r="A142" s="83">
        <v>12</v>
      </c>
      <c r="B142" s="82" t="s">
        <v>34</v>
      </c>
      <c r="C142" s="82" t="s">
        <v>33</v>
      </c>
      <c r="D142" s="84">
        <v>6.74</v>
      </c>
      <c r="E142" s="84">
        <v>9.16</v>
      </c>
      <c r="F142" s="84">
        <v>11.6</v>
      </c>
      <c r="G142" s="84">
        <v>13.34</v>
      </c>
      <c r="H142" s="84">
        <v>19.36</v>
      </c>
      <c r="I142" s="84">
        <v>26.35</v>
      </c>
      <c r="J142" s="80"/>
      <c r="K142" s="80"/>
      <c r="L142" s="80"/>
      <c r="M142" s="80"/>
      <c r="N142" s="80"/>
      <c r="O142" s="79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79"/>
    </row>
    <row r="143" spans="1:30" x14ac:dyDescent="0.2">
      <c r="A143" s="83">
        <v>14</v>
      </c>
      <c r="B143" s="82" t="s">
        <v>34</v>
      </c>
      <c r="C143" s="82" t="s">
        <v>33</v>
      </c>
      <c r="D143" s="84">
        <v>8.2899999999999991</v>
      </c>
      <c r="E143" s="84">
        <v>10.44</v>
      </c>
      <c r="F143" s="84">
        <v>13.07</v>
      </c>
      <c r="G143" s="84">
        <v>15.48</v>
      </c>
      <c r="H143" s="84">
        <v>20.149999999999999</v>
      </c>
      <c r="I143" s="84"/>
      <c r="J143" s="80"/>
      <c r="K143" s="80"/>
      <c r="L143" s="80"/>
      <c r="M143" s="80"/>
      <c r="N143" s="80"/>
      <c r="O143" s="79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79"/>
    </row>
    <row r="144" spans="1:30" x14ac:dyDescent="0.2">
      <c r="A144" s="83">
        <v>16</v>
      </c>
      <c r="B144" s="82" t="s">
        <v>34</v>
      </c>
      <c r="C144" s="82" t="s">
        <v>33</v>
      </c>
      <c r="D144" s="84">
        <v>9.6</v>
      </c>
      <c r="E144" s="84">
        <v>11.68</v>
      </c>
      <c r="F144" s="84">
        <v>14.68</v>
      </c>
      <c r="G144" s="84">
        <v>17.3</v>
      </c>
      <c r="H144" s="84">
        <v>21.01</v>
      </c>
      <c r="I144" s="84"/>
      <c r="J144" s="80"/>
      <c r="K144" s="80"/>
      <c r="L144" s="80"/>
      <c r="M144" s="80"/>
      <c r="N144" s="80"/>
      <c r="O144" s="79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79"/>
    </row>
    <row r="145" spans="1:30" x14ac:dyDescent="0.2">
      <c r="A145" s="83">
        <v>18</v>
      </c>
      <c r="B145" s="82" t="s">
        <v>34</v>
      </c>
      <c r="C145" s="82" t="s">
        <v>33</v>
      </c>
      <c r="D145" s="84">
        <v>9.9600000000000009</v>
      </c>
      <c r="E145" s="84">
        <v>12.35</v>
      </c>
      <c r="F145" s="84">
        <v>17.600000000000001</v>
      </c>
      <c r="G145" s="84">
        <v>21</v>
      </c>
      <c r="H145" s="84"/>
      <c r="I145" s="84"/>
      <c r="J145" s="80"/>
      <c r="K145" s="80"/>
      <c r="L145" s="80"/>
      <c r="M145" s="80"/>
      <c r="N145" s="80"/>
      <c r="O145" s="79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79"/>
    </row>
    <row r="146" spans="1:30" x14ac:dyDescent="0.2">
      <c r="A146" s="83">
        <v>20</v>
      </c>
      <c r="B146" s="82" t="s">
        <v>34</v>
      </c>
      <c r="C146" s="82" t="s">
        <v>33</v>
      </c>
      <c r="D146" s="84">
        <v>10.64</v>
      </c>
      <c r="E146" s="84">
        <v>13.83</v>
      </c>
      <c r="F146" s="84">
        <v>19.079999999999998</v>
      </c>
      <c r="G146" s="84">
        <v>23.7</v>
      </c>
      <c r="H146" s="84"/>
      <c r="I146" s="84"/>
      <c r="J146" s="80"/>
      <c r="K146" s="80"/>
      <c r="L146" s="80"/>
      <c r="M146" s="80"/>
      <c r="N146" s="80"/>
      <c r="O146" s="79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79"/>
    </row>
    <row r="147" spans="1:30" x14ac:dyDescent="0.2">
      <c r="A147" s="83">
        <v>24</v>
      </c>
      <c r="B147" s="82" t="s">
        <v>34</v>
      </c>
      <c r="C147" s="82" t="s">
        <v>33</v>
      </c>
      <c r="D147" s="84">
        <v>11.65</v>
      </c>
      <c r="E147" s="84">
        <v>17.3</v>
      </c>
      <c r="F147" s="84">
        <v>22.58</v>
      </c>
      <c r="G147" s="84">
        <v>28.55</v>
      </c>
      <c r="H147" s="84"/>
      <c r="I147" s="84"/>
      <c r="J147" s="80"/>
      <c r="K147" s="80"/>
      <c r="L147" s="80"/>
      <c r="M147" s="80"/>
      <c r="N147" s="80"/>
      <c r="O147" s="79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79"/>
    </row>
    <row r="148" spans="1:30" x14ac:dyDescent="0.2">
      <c r="A148" s="83">
        <v>30</v>
      </c>
      <c r="B148" s="82" t="s">
        <v>34</v>
      </c>
      <c r="C148" s="82" t="s">
        <v>33</v>
      </c>
      <c r="D148" s="84">
        <v>16.16</v>
      </c>
      <c r="E148" s="84">
        <v>24.93</v>
      </c>
      <c r="F148" s="84">
        <v>47.54</v>
      </c>
      <c r="G148" s="84"/>
      <c r="H148" s="84"/>
      <c r="I148" s="84"/>
      <c r="J148" s="80"/>
      <c r="K148" s="80"/>
      <c r="L148" s="80"/>
      <c r="M148" s="80"/>
      <c r="N148" s="80"/>
      <c r="O148" s="79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79"/>
    </row>
    <row r="149" spans="1:30" x14ac:dyDescent="0.2">
      <c r="A149" s="83">
        <v>36</v>
      </c>
      <c r="B149" s="82" t="s">
        <v>34</v>
      </c>
      <c r="C149" s="82" t="s">
        <v>33</v>
      </c>
      <c r="D149" s="84">
        <v>17.91</v>
      </c>
      <c r="E149" s="84">
        <v>33.44</v>
      </c>
      <c r="F149" s="84">
        <v>47.35</v>
      </c>
      <c r="G149" s="84"/>
      <c r="H149" s="84"/>
      <c r="I149" s="84"/>
      <c r="J149" s="80"/>
      <c r="K149" s="80"/>
      <c r="L149" s="80"/>
      <c r="M149" s="80"/>
      <c r="N149" s="80"/>
      <c r="O149" s="79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79"/>
    </row>
    <row r="150" spans="1:30" x14ac:dyDescent="0.2">
      <c r="A150" s="83">
        <v>42</v>
      </c>
      <c r="B150" s="82" t="s">
        <v>34</v>
      </c>
      <c r="C150" s="82" t="s">
        <v>33</v>
      </c>
      <c r="D150" s="84">
        <v>25.44</v>
      </c>
      <c r="E150" s="84">
        <v>37.22</v>
      </c>
      <c r="F150" s="84">
        <v>60.27</v>
      </c>
      <c r="G150" s="84"/>
      <c r="H150" s="84"/>
      <c r="I150" s="84"/>
      <c r="J150" s="80"/>
      <c r="K150" s="80"/>
      <c r="L150" s="80"/>
      <c r="M150" s="80"/>
      <c r="N150" s="80"/>
      <c r="O150" s="79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79"/>
    </row>
    <row r="151" spans="1:30" x14ac:dyDescent="0.2">
      <c r="A151" s="83">
        <v>48</v>
      </c>
      <c r="B151" s="82" t="s">
        <v>34</v>
      </c>
      <c r="C151" s="82" t="s">
        <v>33</v>
      </c>
      <c r="D151" s="84">
        <v>31.04</v>
      </c>
      <c r="E151" s="84"/>
      <c r="F151" s="84"/>
      <c r="G151" s="84"/>
      <c r="H151" s="84"/>
      <c r="I151" s="84"/>
      <c r="J151" s="80"/>
      <c r="K151" s="80"/>
      <c r="L151" s="80"/>
      <c r="M151" s="80"/>
      <c r="N151" s="80"/>
      <c r="O151" s="79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79"/>
    </row>
    <row r="152" spans="1:30" x14ac:dyDescent="0.2">
      <c r="A152" s="83">
        <v>54</v>
      </c>
      <c r="B152" s="82" t="s">
        <v>34</v>
      </c>
      <c r="C152" s="82" t="s">
        <v>33</v>
      </c>
      <c r="D152" s="81"/>
      <c r="E152" s="81"/>
      <c r="F152" s="81"/>
      <c r="G152" s="81"/>
      <c r="H152" s="81"/>
      <c r="I152" s="81"/>
      <c r="J152" s="80"/>
      <c r="K152" s="80"/>
      <c r="L152" s="80"/>
      <c r="M152" s="80"/>
      <c r="N152" s="80"/>
      <c r="O152" s="79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79"/>
    </row>
    <row r="153" spans="1:30" ht="13.5" thickBot="1" x14ac:dyDescent="0.25">
      <c r="A153" s="78">
        <v>60</v>
      </c>
      <c r="B153" s="77" t="s">
        <v>34</v>
      </c>
      <c r="C153" s="77" t="s">
        <v>33</v>
      </c>
      <c r="D153" s="76"/>
      <c r="E153" s="76"/>
      <c r="F153" s="76"/>
      <c r="G153" s="76"/>
      <c r="H153" s="76"/>
      <c r="I153" s="76"/>
      <c r="J153" s="75"/>
      <c r="K153" s="75"/>
      <c r="L153" s="75"/>
      <c r="M153" s="75"/>
      <c r="N153" s="75"/>
      <c r="O153" s="74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79"/>
    </row>
    <row r="154" spans="1:30" ht="13.5" thickBot="1" x14ac:dyDescent="0.25">
      <c r="A154" s="189"/>
      <c r="B154" s="92"/>
      <c r="C154" s="92"/>
      <c r="D154" s="92"/>
      <c r="E154" s="92"/>
      <c r="F154" s="92"/>
      <c r="G154" s="80"/>
      <c r="H154" s="80"/>
      <c r="I154" s="80"/>
      <c r="J154" s="80"/>
      <c r="K154" s="80"/>
      <c r="L154" s="80"/>
      <c r="M154" s="80"/>
      <c r="N154" s="80"/>
      <c r="O154" s="79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79"/>
    </row>
    <row r="155" spans="1:30" ht="13.5" thickBot="1" x14ac:dyDescent="0.25">
      <c r="A155" s="328" t="s">
        <v>152</v>
      </c>
      <c r="B155" s="329"/>
      <c r="C155" s="329"/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3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79"/>
    </row>
    <row r="156" spans="1:30" x14ac:dyDescent="0.2">
      <c r="A156" s="96" t="s">
        <v>48</v>
      </c>
      <c r="B156" s="95" t="s">
        <v>47</v>
      </c>
      <c r="C156" s="188" t="s">
        <v>153</v>
      </c>
      <c r="D156" s="188" t="s">
        <v>154</v>
      </c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9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79"/>
    </row>
    <row r="157" spans="1:30" x14ac:dyDescent="0.2">
      <c r="A157" s="85" t="s">
        <v>39</v>
      </c>
      <c r="B157" s="82" t="s">
        <v>152</v>
      </c>
      <c r="C157" s="82">
        <v>2</v>
      </c>
      <c r="D157" s="82">
        <v>2</v>
      </c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9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79"/>
    </row>
    <row r="158" spans="1:30" x14ac:dyDescent="0.2">
      <c r="A158" s="85" t="s">
        <v>38</v>
      </c>
      <c r="B158" s="82" t="s">
        <v>152</v>
      </c>
      <c r="C158" s="82">
        <v>2</v>
      </c>
      <c r="D158" s="82">
        <v>2</v>
      </c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9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79"/>
    </row>
    <row r="159" spans="1:30" x14ac:dyDescent="0.2">
      <c r="A159" s="86">
        <v>1</v>
      </c>
      <c r="B159" s="82" t="s">
        <v>152</v>
      </c>
      <c r="C159" s="82">
        <v>2</v>
      </c>
      <c r="D159" s="82">
        <v>2</v>
      </c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9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79"/>
    </row>
    <row r="160" spans="1:30" x14ac:dyDescent="0.2">
      <c r="A160" s="85" t="s">
        <v>37</v>
      </c>
      <c r="B160" s="82" t="s">
        <v>152</v>
      </c>
      <c r="C160" s="82">
        <v>2</v>
      </c>
      <c r="D160" s="82">
        <v>2</v>
      </c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9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79"/>
    </row>
    <row r="161" spans="1:30" x14ac:dyDescent="0.2">
      <c r="A161" s="85" t="s">
        <v>36</v>
      </c>
      <c r="B161" s="82" t="s">
        <v>152</v>
      </c>
      <c r="C161" s="82">
        <v>2</v>
      </c>
      <c r="D161" s="82">
        <v>2</v>
      </c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9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79"/>
    </row>
    <row r="162" spans="1:30" x14ac:dyDescent="0.2">
      <c r="A162" s="85">
        <v>2</v>
      </c>
      <c r="B162" s="82" t="s">
        <v>152</v>
      </c>
      <c r="C162" s="82">
        <v>2</v>
      </c>
      <c r="D162" s="82">
        <v>2</v>
      </c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9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79"/>
    </row>
    <row r="163" spans="1:30" x14ac:dyDescent="0.2">
      <c r="A163" s="85" t="s">
        <v>35</v>
      </c>
      <c r="B163" s="82" t="s">
        <v>152</v>
      </c>
      <c r="C163" s="82">
        <v>2</v>
      </c>
      <c r="D163" s="82">
        <v>2</v>
      </c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9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79"/>
    </row>
    <row r="164" spans="1:30" x14ac:dyDescent="0.2">
      <c r="A164" s="83">
        <v>3</v>
      </c>
      <c r="B164" s="82" t="s">
        <v>152</v>
      </c>
      <c r="C164" s="82">
        <v>3</v>
      </c>
      <c r="D164" s="82">
        <v>3</v>
      </c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9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79"/>
    </row>
    <row r="165" spans="1:30" x14ac:dyDescent="0.2">
      <c r="A165" s="83">
        <v>4</v>
      </c>
      <c r="B165" s="82" t="s">
        <v>152</v>
      </c>
      <c r="C165" s="82">
        <v>3.5</v>
      </c>
      <c r="D165" s="82">
        <v>3.5</v>
      </c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9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79"/>
    </row>
    <row r="166" spans="1:30" x14ac:dyDescent="0.2">
      <c r="A166" s="83">
        <v>5</v>
      </c>
      <c r="B166" s="82" t="s">
        <v>152</v>
      </c>
      <c r="C166" s="82">
        <v>4</v>
      </c>
      <c r="D166" s="82">
        <v>4</v>
      </c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9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79"/>
    </row>
    <row r="167" spans="1:30" x14ac:dyDescent="0.2">
      <c r="A167" s="83">
        <v>6</v>
      </c>
      <c r="B167" s="82" t="s">
        <v>152</v>
      </c>
      <c r="C167" s="82">
        <v>4.5</v>
      </c>
      <c r="D167" s="82">
        <v>4.5</v>
      </c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9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79"/>
    </row>
    <row r="168" spans="1:30" x14ac:dyDescent="0.2">
      <c r="A168" s="83">
        <v>8</v>
      </c>
      <c r="B168" s="82" t="s">
        <v>152</v>
      </c>
      <c r="C168" s="82">
        <v>5</v>
      </c>
      <c r="D168" s="82">
        <v>5</v>
      </c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9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79"/>
    </row>
    <row r="169" spans="1:30" x14ac:dyDescent="0.2">
      <c r="A169" s="83">
        <v>10</v>
      </c>
      <c r="B169" s="82" t="s">
        <v>152</v>
      </c>
      <c r="C169" s="82">
        <v>5.5</v>
      </c>
      <c r="D169" s="82">
        <v>5.5</v>
      </c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9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79"/>
    </row>
    <row r="170" spans="1:30" x14ac:dyDescent="0.2">
      <c r="A170" s="83">
        <v>12</v>
      </c>
      <c r="B170" s="82" t="s">
        <v>152</v>
      </c>
      <c r="C170" s="82">
        <v>6</v>
      </c>
      <c r="D170" s="82">
        <v>6</v>
      </c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9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79"/>
    </row>
    <row r="171" spans="1:30" x14ac:dyDescent="0.2">
      <c r="A171" s="83">
        <v>14</v>
      </c>
      <c r="B171" s="82" t="s">
        <v>152</v>
      </c>
      <c r="C171" s="82">
        <v>6.5</v>
      </c>
      <c r="D171" s="82">
        <v>6.5</v>
      </c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9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79"/>
    </row>
    <row r="172" spans="1:30" x14ac:dyDescent="0.2">
      <c r="A172" s="83">
        <v>16</v>
      </c>
      <c r="B172" s="82" t="s">
        <v>152</v>
      </c>
      <c r="C172" s="82">
        <v>7</v>
      </c>
      <c r="D172" s="82">
        <v>7</v>
      </c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9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79"/>
    </row>
    <row r="173" spans="1:30" x14ac:dyDescent="0.2">
      <c r="A173" s="83">
        <v>18</v>
      </c>
      <c r="B173" s="82" t="s">
        <v>152</v>
      </c>
      <c r="C173" s="82">
        <v>7.5</v>
      </c>
      <c r="D173" s="82">
        <v>7.5</v>
      </c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9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79"/>
    </row>
    <row r="174" spans="1:30" x14ac:dyDescent="0.2">
      <c r="A174" s="83">
        <v>20</v>
      </c>
      <c r="B174" s="82" t="s">
        <v>152</v>
      </c>
      <c r="C174" s="82">
        <v>8</v>
      </c>
      <c r="D174" s="82">
        <v>8</v>
      </c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9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79"/>
    </row>
    <row r="175" spans="1:30" x14ac:dyDescent="0.2">
      <c r="A175" s="83">
        <v>24</v>
      </c>
      <c r="B175" s="82" t="s">
        <v>152</v>
      </c>
      <c r="C175" s="82">
        <v>8.5</v>
      </c>
      <c r="D175" s="82">
        <v>8.5</v>
      </c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9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79"/>
    </row>
    <row r="176" spans="1:30" ht="13.5" thickBot="1" x14ac:dyDescent="0.25">
      <c r="A176" s="191"/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3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4"/>
    </row>
    <row r="177" spans="1:15" x14ac:dyDescent="0.2">
      <c r="A177" s="188"/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</row>
    <row r="178" spans="1:15" x14ac:dyDescent="0.2">
      <c r="A178" s="188"/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</row>
    <row r="179" spans="1:15" x14ac:dyDescent="0.2">
      <c r="A179" s="188"/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</row>
    <row r="180" spans="1:15" x14ac:dyDescent="0.2">
      <c r="A180" s="188"/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</row>
    <row r="181" spans="1:15" x14ac:dyDescent="0.2">
      <c r="A181" s="72" t="s">
        <v>32</v>
      </c>
    </row>
    <row r="182" spans="1:15" x14ac:dyDescent="0.2">
      <c r="A182" s="73" t="s">
        <v>31</v>
      </c>
    </row>
    <row r="183" spans="1:15" x14ac:dyDescent="0.2">
      <c r="A183" s="73" t="s">
        <v>30</v>
      </c>
    </row>
    <row r="184" spans="1:15" x14ac:dyDescent="0.2">
      <c r="A184" s="73" t="s">
        <v>29</v>
      </c>
    </row>
  </sheetData>
  <mergeCells count="12">
    <mergeCell ref="A1:O1"/>
    <mergeCell ref="A110:O110"/>
    <mergeCell ref="A82:O82"/>
    <mergeCell ref="A155:O155"/>
    <mergeCell ref="P1:AD1"/>
    <mergeCell ref="P29:AD29"/>
    <mergeCell ref="P30:AD30"/>
    <mergeCell ref="P58:AD58"/>
    <mergeCell ref="A30:O30"/>
    <mergeCell ref="A58:O58"/>
    <mergeCell ref="A65:D65"/>
    <mergeCell ref="A29:O29"/>
  </mergeCells>
  <pageMargins left="0.7" right="0.7" top="0.75" bottom="0.75" header="0.3" footer="0.3"/>
  <pageSetup paperSize="17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>
      <selection activeCell="G10" sqref="G10"/>
    </sheetView>
  </sheetViews>
  <sheetFormatPr defaultColWidth="9.140625" defaultRowHeight="12.75" x14ac:dyDescent="0.2"/>
  <cols>
    <col min="1" max="1" width="34.7109375" style="34" customWidth="1"/>
    <col min="2" max="2" width="20" style="34" bestFit="1" customWidth="1"/>
    <col min="3" max="3" width="20.7109375" style="34" bestFit="1" customWidth="1"/>
    <col min="4" max="4" width="20.7109375" style="214" bestFit="1" customWidth="1"/>
    <col min="5" max="5" width="20.7109375" style="214" customWidth="1"/>
    <col min="6" max="6" width="18.42578125" style="214" bestFit="1" customWidth="1"/>
    <col min="7" max="7" width="14.140625" style="34" customWidth="1"/>
    <col min="8" max="9" width="17.5703125" style="34" customWidth="1"/>
    <col min="10" max="10" width="15.5703125" style="34" customWidth="1"/>
    <col min="11" max="11" width="12.85546875" style="34" customWidth="1"/>
    <col min="12" max="16384" width="9.140625" style="34"/>
  </cols>
  <sheetData>
    <row r="1" spans="1:11" s="216" customFormat="1" ht="47.25" x14ac:dyDescent="0.25">
      <c r="A1" s="243" t="s">
        <v>180</v>
      </c>
      <c r="B1" s="243" t="s">
        <v>258</v>
      </c>
      <c r="C1" s="243" t="s">
        <v>259</v>
      </c>
      <c r="D1" s="244" t="s">
        <v>262</v>
      </c>
      <c r="E1" s="244" t="s">
        <v>359</v>
      </c>
      <c r="F1" s="244" t="s">
        <v>260</v>
      </c>
      <c r="G1" s="245" t="s">
        <v>261</v>
      </c>
      <c r="H1" s="244" t="s">
        <v>263</v>
      </c>
      <c r="I1" s="244" t="s">
        <v>373</v>
      </c>
      <c r="J1" s="246" t="s">
        <v>264</v>
      </c>
      <c r="K1" s="246" t="s">
        <v>265</v>
      </c>
    </row>
    <row r="2" spans="1:11" x14ac:dyDescent="0.2">
      <c r="A2" s="229" t="s">
        <v>252</v>
      </c>
      <c r="B2" s="233">
        <f>3.3*'Material Pricing &amp; civil'!E4</f>
        <v>1155</v>
      </c>
      <c r="C2" s="247">
        <f>3.3*2</f>
        <v>6.6</v>
      </c>
      <c r="D2" s="238">
        <v>95</v>
      </c>
      <c r="E2" s="238">
        <f>C2*D2</f>
        <v>627</v>
      </c>
      <c r="F2" s="228">
        <f>B2+E2</f>
        <v>1782</v>
      </c>
      <c r="G2" s="240">
        <v>16</v>
      </c>
      <c r="H2" s="282">
        <v>93.8</v>
      </c>
      <c r="I2" s="302">
        <f>H2*G2</f>
        <v>1500.8</v>
      </c>
      <c r="J2" s="242">
        <f>H2*G2</f>
        <v>1500.8</v>
      </c>
      <c r="K2" s="241">
        <f>J2+F2</f>
        <v>3282.8</v>
      </c>
    </row>
    <row r="3" spans="1:11" x14ac:dyDescent="0.2">
      <c r="A3" s="229" t="s">
        <v>256</v>
      </c>
      <c r="B3" s="233">
        <f>4.2*'Material Pricing &amp; civil'!E4</f>
        <v>1470</v>
      </c>
      <c r="C3" s="247">
        <f>4.2*'Material Pricing &amp; civil'!G4</f>
        <v>33.6</v>
      </c>
      <c r="D3" s="238">
        <v>95</v>
      </c>
      <c r="E3" s="238">
        <f t="shared" ref="E3:E9" si="0">C3*D3</f>
        <v>3192</v>
      </c>
      <c r="F3" s="228">
        <f t="shared" ref="F3:F7" si="1">B3+E3</f>
        <v>4662</v>
      </c>
      <c r="G3" s="240"/>
      <c r="H3" s="282"/>
      <c r="I3" s="302"/>
      <c r="J3" s="242">
        <f t="shared" ref="J3:J6" si="2">H3*G3</f>
        <v>0</v>
      </c>
      <c r="K3" s="241">
        <f t="shared" ref="K3:K6" si="3">J3+F3</f>
        <v>4662</v>
      </c>
    </row>
    <row r="4" spans="1:11" x14ac:dyDescent="0.2">
      <c r="A4" s="229" t="s">
        <v>253</v>
      </c>
      <c r="B4" s="233">
        <f>3.3*'Material Pricing &amp; civil'!E4</f>
        <v>1155</v>
      </c>
      <c r="C4" s="247">
        <f>3.3*'Material Pricing &amp; civil'!G4</f>
        <v>26.4</v>
      </c>
      <c r="D4" s="238">
        <v>95</v>
      </c>
      <c r="E4" s="238">
        <f t="shared" si="0"/>
        <v>2508</v>
      </c>
      <c r="F4" s="228">
        <f t="shared" si="1"/>
        <v>3663</v>
      </c>
      <c r="G4" s="240">
        <v>16</v>
      </c>
      <c r="H4" s="282">
        <v>93.8</v>
      </c>
      <c r="I4" s="302">
        <f>H4*G4</f>
        <v>1500.8</v>
      </c>
      <c r="J4" s="242">
        <f t="shared" si="2"/>
        <v>1500.8</v>
      </c>
      <c r="K4" s="241">
        <f t="shared" si="3"/>
        <v>5163.8</v>
      </c>
    </row>
    <row r="5" spans="1:11" x14ac:dyDescent="0.2">
      <c r="A5" s="229" t="s">
        <v>254</v>
      </c>
      <c r="B5" s="233">
        <f>3.3*'Material Pricing &amp; civil'!E4</f>
        <v>1155</v>
      </c>
      <c r="C5" s="247">
        <f>3.3*'Material Pricing &amp; civil'!G4</f>
        <v>26.4</v>
      </c>
      <c r="D5" s="238">
        <v>95</v>
      </c>
      <c r="E5" s="238">
        <f t="shared" si="0"/>
        <v>2508</v>
      </c>
      <c r="F5" s="228">
        <f t="shared" si="1"/>
        <v>3663</v>
      </c>
      <c r="G5" s="240">
        <v>16</v>
      </c>
      <c r="H5" s="282">
        <v>93.8</v>
      </c>
      <c r="I5" s="302">
        <f>H5*G5</f>
        <v>1500.8</v>
      </c>
      <c r="J5" s="242">
        <f t="shared" si="2"/>
        <v>1500.8</v>
      </c>
      <c r="K5" s="241">
        <f t="shared" si="3"/>
        <v>5163.8</v>
      </c>
    </row>
    <row r="6" spans="1:11" x14ac:dyDescent="0.2">
      <c r="A6" s="229" t="s">
        <v>255</v>
      </c>
      <c r="B6" s="233">
        <f>5.2*'Material Pricing &amp; civil'!E4</f>
        <v>1820</v>
      </c>
      <c r="C6" s="247">
        <f>5.2*'Material Pricing &amp; civil'!G4</f>
        <v>41.6</v>
      </c>
      <c r="D6" s="238">
        <v>95</v>
      </c>
      <c r="E6" s="238">
        <f t="shared" si="0"/>
        <v>3952</v>
      </c>
      <c r="F6" s="228">
        <f t="shared" si="1"/>
        <v>5772</v>
      </c>
      <c r="G6" s="240"/>
      <c r="H6" s="282"/>
      <c r="I6" s="302"/>
      <c r="J6" s="242">
        <f t="shared" si="2"/>
        <v>0</v>
      </c>
      <c r="K6" s="241">
        <f t="shared" si="3"/>
        <v>5772</v>
      </c>
    </row>
    <row r="7" spans="1:11" x14ac:dyDescent="0.2">
      <c r="A7" s="227" t="s">
        <v>257</v>
      </c>
      <c r="B7" s="233">
        <f>(((115*5)+(265*0.5)+(0.25*2*3.14)+(6.68*0.5))/27)*'Material Pricing &amp; civil'!E4</f>
        <v>9234.9444444444453</v>
      </c>
      <c r="C7" s="294">
        <f>(((115*5)+(265*0.5)+(0.25*2*3.14)+(6.68*0.5))/27)*'Material Pricing &amp; civil'!G5</f>
        <v>395.78333333333336</v>
      </c>
      <c r="D7" s="238">
        <v>95</v>
      </c>
      <c r="E7" s="238">
        <f t="shared" si="0"/>
        <v>37599.416666666672</v>
      </c>
      <c r="F7" s="228">
        <f t="shared" si="1"/>
        <v>46834.361111111117</v>
      </c>
      <c r="G7" s="228" t="s">
        <v>267</v>
      </c>
      <c r="H7" s="228" t="s">
        <v>267</v>
      </c>
      <c r="I7" s="228"/>
      <c r="J7" s="239" t="s">
        <v>267</v>
      </c>
      <c r="K7" s="241">
        <f>F7</f>
        <v>46834.361111111117</v>
      </c>
    </row>
    <row r="8" spans="1:11" x14ac:dyDescent="0.2">
      <c r="A8" s="227" t="s">
        <v>181</v>
      </c>
      <c r="B8" s="233">
        <v>2500</v>
      </c>
      <c r="C8" s="229">
        <v>10</v>
      </c>
      <c r="D8" s="238">
        <v>95</v>
      </c>
      <c r="E8" s="238">
        <f t="shared" si="0"/>
        <v>950</v>
      </c>
      <c r="F8" s="228">
        <f t="shared" ref="F8" si="4">(D8*C8)+B8</f>
        <v>3450</v>
      </c>
      <c r="G8" s="228" t="s">
        <v>267</v>
      </c>
      <c r="H8" s="228" t="s">
        <v>267</v>
      </c>
      <c r="I8" s="228"/>
      <c r="J8" s="239" t="s">
        <v>267</v>
      </c>
      <c r="K8" s="241">
        <f>F8</f>
        <v>3450</v>
      </c>
    </row>
    <row r="9" spans="1:11" x14ac:dyDescent="0.2">
      <c r="A9" s="227" t="s">
        <v>251</v>
      </c>
      <c r="B9" s="233">
        <f>1.67*'Material Pricing &amp; civil'!E4</f>
        <v>584.5</v>
      </c>
      <c r="C9" s="247">
        <f>1.67*'Material Pricing &amp; civil'!G4</f>
        <v>13.36</v>
      </c>
      <c r="D9" s="238">
        <v>95</v>
      </c>
      <c r="E9" s="238">
        <f t="shared" si="0"/>
        <v>1269.2</v>
      </c>
      <c r="F9" s="228">
        <f>B9+E9</f>
        <v>1853.7</v>
      </c>
      <c r="G9" s="228" t="s">
        <v>267</v>
      </c>
      <c r="H9" s="228" t="s">
        <v>267</v>
      </c>
      <c r="I9" s="228"/>
      <c r="J9" s="239" t="s">
        <v>267</v>
      </c>
      <c r="K9" s="241">
        <f>F9</f>
        <v>1853.7</v>
      </c>
    </row>
    <row r="10" spans="1:11" x14ac:dyDescent="0.2">
      <c r="A10" s="227" t="s">
        <v>266</v>
      </c>
      <c r="B10" s="228">
        <f>SUM(B2:B9)</f>
        <v>19074.444444444445</v>
      </c>
      <c r="C10" s="281">
        <f>SUM(C2:C9)</f>
        <v>553.74333333333334</v>
      </c>
      <c r="D10" s="283"/>
      <c r="E10" s="283">
        <f>SUM(E2:E9)</f>
        <v>52605.616666666669</v>
      </c>
      <c r="F10" s="228">
        <f>SUM(F2:F9)</f>
        <v>71680.061111111121</v>
      </c>
      <c r="G10" s="284">
        <f>SUM(G2:G6)</f>
        <v>48</v>
      </c>
      <c r="H10" s="241"/>
      <c r="I10" s="241">
        <f>SUM(I2:I9)</f>
        <v>4502.3999999999996</v>
      </c>
      <c r="J10" s="239">
        <f>SUM(J2:J6)</f>
        <v>4502.3999999999996</v>
      </c>
      <c r="K10" s="228">
        <f>SUM(K2:K9)</f>
        <v>76182.461111111115</v>
      </c>
    </row>
    <row r="11" spans="1:11" ht="18" x14ac:dyDescent="0.25">
      <c r="A11" s="194"/>
      <c r="B11" s="194"/>
      <c r="C11" s="194"/>
      <c r="D11" s="197"/>
      <c r="E11" s="197"/>
      <c r="F11" s="197"/>
    </row>
    <row r="19" spans="2:2" x14ac:dyDescent="0.2">
      <c r="B19" s="71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76D1-C586-4A42-82F4-0D3DF3C489A5}">
  <dimension ref="A2:H4"/>
  <sheetViews>
    <sheetView workbookViewId="0">
      <selection activeCell="E33" sqref="E33"/>
    </sheetView>
  </sheetViews>
  <sheetFormatPr defaultRowHeight="12.75" x14ac:dyDescent="0.2"/>
  <cols>
    <col min="1" max="1" width="13" customWidth="1"/>
    <col min="2" max="2" width="15.85546875" bestFit="1" customWidth="1"/>
    <col min="3" max="3" width="12.140625" bestFit="1" customWidth="1"/>
    <col min="4" max="4" width="13.85546875" bestFit="1" customWidth="1"/>
    <col min="5" max="5" width="13.28515625" bestFit="1" customWidth="1"/>
    <col min="6" max="6" width="13.85546875" bestFit="1" customWidth="1"/>
    <col min="7" max="7" width="13.28515625" bestFit="1" customWidth="1"/>
    <col min="8" max="8" width="9.85546875" bestFit="1" customWidth="1"/>
  </cols>
  <sheetData>
    <row r="2" spans="1:8" x14ac:dyDescent="0.2">
      <c r="A2" s="71" t="s">
        <v>360</v>
      </c>
      <c r="B2" s="71" t="s">
        <v>363</v>
      </c>
      <c r="C2" s="71" t="s">
        <v>364</v>
      </c>
      <c r="D2" s="71" t="s">
        <v>361</v>
      </c>
      <c r="E2" s="71" t="s">
        <v>362</v>
      </c>
      <c r="F2" s="71" t="s">
        <v>365</v>
      </c>
      <c r="G2" s="71" t="s">
        <v>366</v>
      </c>
    </row>
    <row r="3" spans="1:8" x14ac:dyDescent="0.2">
      <c r="A3" s="299">
        <f>'Pipe Take-Off'!P756</f>
        <v>872</v>
      </c>
      <c r="B3">
        <f>A3/16</f>
        <v>54.5</v>
      </c>
      <c r="C3" s="214">
        <f>B3*1800</f>
        <v>98100</v>
      </c>
      <c r="D3">
        <f>A3/20</f>
        <v>43.6</v>
      </c>
      <c r="E3" s="214">
        <f>D3*2200</f>
        <v>95920</v>
      </c>
      <c r="F3" s="300">
        <f>A3/24</f>
        <v>36.333333333333336</v>
      </c>
      <c r="G3" s="214">
        <f>F3*3000</f>
        <v>109000</v>
      </c>
      <c r="H3" s="71" t="s">
        <v>367</v>
      </c>
    </row>
    <row r="4" spans="1:8" x14ac:dyDescent="0.2">
      <c r="A4" s="299">
        <f>'Pipe Take-Off'!P756</f>
        <v>872</v>
      </c>
      <c r="B4" s="34">
        <f>A4/16</f>
        <v>54.5</v>
      </c>
      <c r="C4" s="214">
        <f>B4*2350</f>
        <v>128075</v>
      </c>
      <c r="D4" s="34">
        <f>A4/20</f>
        <v>43.6</v>
      </c>
      <c r="E4" s="214">
        <f>D4*2600</f>
        <v>113360</v>
      </c>
      <c r="F4" s="300">
        <f>A4/24</f>
        <v>36.333333333333336</v>
      </c>
      <c r="G4" s="214">
        <f>F4*3800</f>
        <v>138066.66666666669</v>
      </c>
      <c r="H4" s="71" t="s">
        <v>368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zoomScale="85" zoomScaleNormal="85" workbookViewId="0">
      <selection activeCell="H27" sqref="H27"/>
    </sheetView>
  </sheetViews>
  <sheetFormatPr defaultColWidth="9.140625" defaultRowHeight="18" x14ac:dyDescent="0.25"/>
  <cols>
    <col min="1" max="1" width="23.7109375" style="194" customWidth="1"/>
    <col min="2" max="2" width="15.5703125" style="197" bestFit="1" customWidth="1"/>
    <col min="3" max="3" width="9.140625" style="194"/>
    <col min="4" max="4" width="20.85546875" style="194" customWidth="1"/>
    <col min="5" max="5" width="19.28515625" style="194" customWidth="1"/>
    <col min="6" max="6" width="12.28515625" style="194" bestFit="1" customWidth="1"/>
    <col min="7" max="7" width="16.5703125" style="194" bestFit="1" customWidth="1"/>
    <col min="8" max="8" width="9.140625" style="194"/>
    <col min="9" max="9" width="31.5703125" style="194" bestFit="1" customWidth="1"/>
    <col min="10" max="16384" width="9.140625" style="194"/>
  </cols>
  <sheetData>
    <row r="1" spans="1:9" x14ac:dyDescent="0.25">
      <c r="A1" s="337" t="s">
        <v>163</v>
      </c>
      <c r="B1" s="337"/>
      <c r="C1" s="337"/>
      <c r="D1" s="337"/>
      <c r="E1" s="337"/>
      <c r="F1" s="337"/>
      <c r="G1" s="337"/>
    </row>
    <row r="2" spans="1:9" x14ac:dyDescent="0.25">
      <c r="A2" s="195" t="s">
        <v>164</v>
      </c>
      <c r="B2" s="230"/>
      <c r="D2" s="195" t="s">
        <v>239</v>
      </c>
      <c r="E2" s="230"/>
      <c r="F2" s="231"/>
    </row>
    <row r="3" spans="1:9" x14ac:dyDescent="0.25">
      <c r="A3" s="90" t="s">
        <v>48</v>
      </c>
      <c r="B3" s="196" t="s">
        <v>165</v>
      </c>
      <c r="D3" s="90" t="s">
        <v>119</v>
      </c>
      <c r="E3" s="226" t="s">
        <v>240</v>
      </c>
      <c r="F3" s="297" t="s">
        <v>243</v>
      </c>
      <c r="G3" s="225" t="s">
        <v>241</v>
      </c>
      <c r="H3" s="226" t="s">
        <v>243</v>
      </c>
      <c r="I3" s="226" t="s">
        <v>248</v>
      </c>
    </row>
    <row r="4" spans="1:9" ht="25.5" x14ac:dyDescent="0.25">
      <c r="A4" s="82" t="s">
        <v>39</v>
      </c>
      <c r="B4" s="196">
        <v>5</v>
      </c>
      <c r="D4" s="82" t="s">
        <v>343</v>
      </c>
      <c r="E4" s="295">
        <v>350</v>
      </c>
      <c r="F4" s="296" t="s">
        <v>244</v>
      </c>
      <c r="G4" s="229">
        <v>8</v>
      </c>
      <c r="H4" s="227" t="s">
        <v>244</v>
      </c>
      <c r="I4" s="227" t="s">
        <v>249</v>
      </c>
    </row>
    <row r="5" spans="1:9" x14ac:dyDescent="0.25">
      <c r="A5" s="82" t="s">
        <v>38</v>
      </c>
      <c r="B5" s="196">
        <v>6</v>
      </c>
      <c r="D5" s="82" t="s">
        <v>245</v>
      </c>
      <c r="E5" s="234">
        <v>650</v>
      </c>
      <c r="F5" s="236" t="s">
        <v>247</v>
      </c>
      <c r="G5" s="227">
        <v>15</v>
      </c>
      <c r="H5" s="227" t="s">
        <v>247</v>
      </c>
      <c r="I5" s="227" t="s">
        <v>250</v>
      </c>
    </row>
    <row r="6" spans="1:9" x14ac:dyDescent="0.25">
      <c r="A6" s="82">
        <v>1</v>
      </c>
      <c r="B6" s="196">
        <v>6.5</v>
      </c>
      <c r="D6" s="82" t="s">
        <v>246</v>
      </c>
      <c r="E6" s="228">
        <v>400</v>
      </c>
      <c r="F6" s="235" t="s">
        <v>247</v>
      </c>
      <c r="G6" s="227">
        <v>10</v>
      </c>
      <c r="H6" s="227" t="s">
        <v>247</v>
      </c>
      <c r="I6" s="227" t="s">
        <v>250</v>
      </c>
    </row>
    <row r="7" spans="1:9" x14ac:dyDescent="0.25">
      <c r="A7" s="82" t="s">
        <v>37</v>
      </c>
      <c r="B7" s="196">
        <v>7</v>
      </c>
      <c r="D7" s="82"/>
      <c r="E7" s="228"/>
      <c r="F7" s="235"/>
      <c r="G7" s="227"/>
      <c r="H7" s="227"/>
      <c r="I7" s="227"/>
    </row>
    <row r="8" spans="1:9" x14ac:dyDescent="0.25">
      <c r="A8" s="82" t="s">
        <v>36</v>
      </c>
      <c r="B8" s="196">
        <v>8</v>
      </c>
      <c r="D8" s="82"/>
      <c r="E8" s="196"/>
      <c r="F8" s="237"/>
      <c r="G8" s="195"/>
      <c r="H8" s="195"/>
      <c r="I8" s="195"/>
    </row>
    <row r="9" spans="1:9" x14ac:dyDescent="0.25">
      <c r="A9" s="82">
        <v>2</v>
      </c>
      <c r="B9" s="196">
        <v>9.5</v>
      </c>
    </row>
    <row r="10" spans="1:9" x14ac:dyDescent="0.25">
      <c r="A10" s="82" t="s">
        <v>35</v>
      </c>
      <c r="B10" s="196">
        <v>10</v>
      </c>
      <c r="D10" s="338" t="s">
        <v>335</v>
      </c>
      <c r="E10" s="339"/>
      <c r="F10" s="340"/>
    </row>
    <row r="11" spans="1:9" ht="25.5" x14ac:dyDescent="0.25">
      <c r="A11" s="82">
        <v>3</v>
      </c>
      <c r="B11" s="196">
        <v>10.75</v>
      </c>
      <c r="D11" s="90" t="s">
        <v>48</v>
      </c>
      <c r="E11" s="90" t="s">
        <v>47</v>
      </c>
      <c r="F11" s="278" t="s">
        <v>240</v>
      </c>
      <c r="G11" s="268"/>
    </row>
    <row r="12" spans="1:9" x14ac:dyDescent="0.25">
      <c r="A12" s="82" t="s">
        <v>55</v>
      </c>
      <c r="B12" s="196">
        <v>11.5</v>
      </c>
      <c r="D12" s="107" t="s">
        <v>39</v>
      </c>
      <c r="E12" s="107" t="s">
        <v>152</v>
      </c>
      <c r="F12" s="280">
        <v>10</v>
      </c>
    </row>
    <row r="13" spans="1:9" x14ac:dyDescent="0.25">
      <c r="A13" s="82">
        <v>4</v>
      </c>
      <c r="B13" s="196">
        <v>13.75</v>
      </c>
      <c r="D13" s="107" t="s">
        <v>38</v>
      </c>
      <c r="E13" s="107" t="s">
        <v>152</v>
      </c>
      <c r="F13" s="280">
        <v>15</v>
      </c>
    </row>
    <row r="14" spans="1:9" x14ac:dyDescent="0.25">
      <c r="A14" s="82">
        <v>5</v>
      </c>
      <c r="B14" s="196">
        <v>15</v>
      </c>
      <c r="D14" s="279">
        <v>1</v>
      </c>
      <c r="E14" s="107" t="s">
        <v>152</v>
      </c>
      <c r="F14" s="280">
        <v>20</v>
      </c>
    </row>
    <row r="15" spans="1:9" x14ac:dyDescent="0.25">
      <c r="A15" s="82">
        <v>6</v>
      </c>
      <c r="B15" s="196">
        <v>16.5</v>
      </c>
      <c r="D15" s="107" t="s">
        <v>37</v>
      </c>
      <c r="E15" s="107" t="s">
        <v>152</v>
      </c>
      <c r="F15" s="280">
        <v>25</v>
      </c>
    </row>
    <row r="16" spans="1:9" x14ac:dyDescent="0.25">
      <c r="A16" s="82">
        <v>8</v>
      </c>
      <c r="B16" s="196">
        <v>18</v>
      </c>
      <c r="D16" s="107" t="s">
        <v>36</v>
      </c>
      <c r="E16" s="107" t="s">
        <v>152</v>
      </c>
      <c r="F16" s="280">
        <v>30</v>
      </c>
    </row>
    <row r="17" spans="1:6" x14ac:dyDescent="0.25">
      <c r="A17" s="82">
        <v>10</v>
      </c>
      <c r="B17" s="196">
        <v>21</v>
      </c>
      <c r="D17" s="107">
        <v>2</v>
      </c>
      <c r="E17" s="107" t="s">
        <v>152</v>
      </c>
      <c r="F17" s="280">
        <v>40</v>
      </c>
    </row>
    <row r="18" spans="1:6" x14ac:dyDescent="0.25">
      <c r="A18" s="82">
        <v>12</v>
      </c>
      <c r="B18" s="196">
        <v>24</v>
      </c>
      <c r="D18" s="107" t="s">
        <v>35</v>
      </c>
      <c r="E18" s="107" t="s">
        <v>152</v>
      </c>
      <c r="F18" s="280">
        <v>50</v>
      </c>
    </row>
    <row r="19" spans="1:6" x14ac:dyDescent="0.25">
      <c r="A19" s="82">
        <v>14</v>
      </c>
      <c r="B19" s="196">
        <v>26</v>
      </c>
      <c r="D19" s="279">
        <v>3</v>
      </c>
      <c r="E19" s="107" t="s">
        <v>152</v>
      </c>
      <c r="F19" s="280">
        <v>60</v>
      </c>
    </row>
    <row r="20" spans="1:6" x14ac:dyDescent="0.25">
      <c r="A20" s="82">
        <v>16</v>
      </c>
      <c r="B20" s="196">
        <v>29</v>
      </c>
      <c r="D20" s="279">
        <v>4</v>
      </c>
      <c r="E20" s="107" t="s">
        <v>152</v>
      </c>
      <c r="F20" s="280">
        <v>80</v>
      </c>
    </row>
    <row r="21" spans="1:6" x14ac:dyDescent="0.25">
      <c r="A21" s="82">
        <v>18</v>
      </c>
      <c r="B21" s="196">
        <v>34</v>
      </c>
      <c r="D21" s="279">
        <v>5</v>
      </c>
      <c r="E21" s="107" t="s">
        <v>152</v>
      </c>
      <c r="F21" s="280">
        <v>100</v>
      </c>
    </row>
    <row r="22" spans="1:6" x14ac:dyDescent="0.25">
      <c r="A22" s="82">
        <v>20</v>
      </c>
      <c r="B22" s="196">
        <v>40</v>
      </c>
      <c r="D22" s="279">
        <v>6</v>
      </c>
      <c r="E22" s="107" t="s">
        <v>152</v>
      </c>
      <c r="F22" s="280">
        <v>120</v>
      </c>
    </row>
    <row r="23" spans="1:6" x14ac:dyDescent="0.25">
      <c r="A23" s="82">
        <v>24</v>
      </c>
      <c r="B23" s="196">
        <v>48</v>
      </c>
      <c r="D23" s="279">
        <v>8</v>
      </c>
      <c r="E23" s="107" t="s">
        <v>152</v>
      </c>
      <c r="F23" s="280">
        <v>160</v>
      </c>
    </row>
    <row r="24" spans="1:6" x14ac:dyDescent="0.25">
      <c r="A24" s="198"/>
      <c r="D24" s="279">
        <v>10</v>
      </c>
      <c r="E24" s="107" t="s">
        <v>152</v>
      </c>
      <c r="F24" s="280">
        <v>200</v>
      </c>
    </row>
    <row r="25" spans="1:6" x14ac:dyDescent="0.25">
      <c r="D25" s="279">
        <v>12</v>
      </c>
      <c r="E25" s="107" t="s">
        <v>152</v>
      </c>
      <c r="F25" s="280">
        <v>240</v>
      </c>
    </row>
    <row r="26" spans="1:6" x14ac:dyDescent="0.25">
      <c r="D26" s="279">
        <v>14</v>
      </c>
      <c r="E26" s="107" t="s">
        <v>152</v>
      </c>
      <c r="F26" s="280">
        <v>280</v>
      </c>
    </row>
    <row r="27" spans="1:6" x14ac:dyDescent="0.25">
      <c r="D27" s="279">
        <v>16</v>
      </c>
      <c r="E27" s="107" t="s">
        <v>152</v>
      </c>
      <c r="F27" s="280">
        <v>320</v>
      </c>
    </row>
    <row r="28" spans="1:6" x14ac:dyDescent="0.25">
      <c r="D28" s="279">
        <v>18</v>
      </c>
      <c r="E28" s="107" t="s">
        <v>152</v>
      </c>
      <c r="F28" s="280">
        <v>360</v>
      </c>
    </row>
    <row r="29" spans="1:6" x14ac:dyDescent="0.25">
      <c r="D29" s="279">
        <v>20</v>
      </c>
      <c r="E29" s="107" t="s">
        <v>152</v>
      </c>
      <c r="F29" s="280">
        <v>400</v>
      </c>
    </row>
    <row r="30" spans="1:6" x14ac:dyDescent="0.25">
      <c r="D30" s="279">
        <v>24</v>
      </c>
      <c r="E30" s="107" t="s">
        <v>152</v>
      </c>
      <c r="F30" s="280">
        <v>480</v>
      </c>
    </row>
  </sheetData>
  <mergeCells count="2">
    <mergeCell ref="A1:G1"/>
    <mergeCell ref="D10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B2FD-C163-45BA-8B35-952CF9600A34}">
  <dimension ref="A1:I4"/>
  <sheetViews>
    <sheetView workbookViewId="0">
      <selection activeCell="F4" sqref="F4"/>
    </sheetView>
  </sheetViews>
  <sheetFormatPr defaultRowHeight="12.75" x14ac:dyDescent="0.2"/>
  <cols>
    <col min="1" max="1" width="22.85546875" bestFit="1" customWidth="1"/>
    <col min="2" max="2" width="13.140625" style="34" customWidth="1"/>
    <col min="3" max="3" width="12.85546875" style="34" customWidth="1"/>
    <col min="4" max="4" width="14.85546875" bestFit="1" customWidth="1"/>
    <col min="5" max="5" width="14.85546875" style="34" customWidth="1"/>
    <col min="6" max="6" width="15.28515625" customWidth="1"/>
    <col min="7" max="7" width="16.140625" bestFit="1" customWidth="1"/>
    <col min="8" max="8" width="16.140625" style="34" customWidth="1"/>
    <col min="9" max="9" width="13.85546875" bestFit="1" customWidth="1"/>
  </cols>
  <sheetData>
    <row r="1" spans="1:9" ht="43.5" customHeight="1" x14ac:dyDescent="0.25">
      <c r="A1" s="243" t="s">
        <v>337</v>
      </c>
      <c r="B1" s="243" t="s">
        <v>146</v>
      </c>
      <c r="C1" s="243" t="s">
        <v>341</v>
      </c>
      <c r="D1" s="243" t="s">
        <v>258</v>
      </c>
      <c r="E1" s="243" t="s">
        <v>340</v>
      </c>
      <c r="F1" s="243" t="s">
        <v>259</v>
      </c>
      <c r="G1" s="244" t="s">
        <v>262</v>
      </c>
      <c r="H1" s="244" t="s">
        <v>359</v>
      </c>
      <c r="I1" s="244" t="s">
        <v>260</v>
      </c>
    </row>
    <row r="2" spans="1:9" x14ac:dyDescent="0.2">
      <c r="A2" s="229" t="s">
        <v>338</v>
      </c>
      <c r="B2" s="247">
        <v>6</v>
      </c>
      <c r="C2" s="233">
        <v>650</v>
      </c>
      <c r="D2" s="228">
        <f>B2*C2</f>
        <v>3900</v>
      </c>
      <c r="E2" s="247">
        <v>15</v>
      </c>
      <c r="F2" s="227">
        <f>E2*B2</f>
        <v>90</v>
      </c>
      <c r="G2" s="238">
        <v>90</v>
      </c>
      <c r="H2" s="238">
        <f>F2*G2</f>
        <v>8100</v>
      </c>
      <c r="I2" s="228">
        <f>D2+H2</f>
        <v>12000</v>
      </c>
    </row>
    <row r="3" spans="1:9" ht="13.5" thickBot="1" x14ac:dyDescent="0.25">
      <c r="A3" s="274" t="s">
        <v>339</v>
      </c>
      <c r="B3" s="293">
        <v>56</v>
      </c>
      <c r="C3" s="301">
        <v>400</v>
      </c>
      <c r="D3" s="277">
        <f>B3*C3</f>
        <v>22400</v>
      </c>
      <c r="E3" s="293">
        <v>10</v>
      </c>
      <c r="F3" s="275">
        <f>E3*B3</f>
        <v>560</v>
      </c>
      <c r="G3" s="276">
        <v>90</v>
      </c>
      <c r="H3" s="276">
        <f>G3*F3</f>
        <v>50400</v>
      </c>
      <c r="I3" s="277">
        <f>D3+H3</f>
        <v>72800</v>
      </c>
    </row>
    <row r="4" spans="1:9" ht="13.5" thickTop="1" x14ac:dyDescent="0.2">
      <c r="A4" s="271" t="s">
        <v>266</v>
      </c>
      <c r="B4" s="271">
        <f>SUM(B2:B3)</f>
        <v>62</v>
      </c>
      <c r="C4" s="271"/>
      <c r="D4" s="273">
        <f>SUM(D2:D3)</f>
        <v>26300</v>
      </c>
      <c r="E4" s="271"/>
      <c r="F4" s="271">
        <f>SUM(F2:F3)</f>
        <v>650</v>
      </c>
      <c r="G4" s="272"/>
      <c r="H4" s="272">
        <f>SUM(H2:H3)</f>
        <v>58500</v>
      </c>
      <c r="I4" s="273">
        <f>SUM(I2:I3)</f>
        <v>84800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Important Instructions</vt:lpstr>
      <vt:lpstr>Price Proposal Sheet</vt:lpstr>
      <vt:lpstr>Gen Conditions</vt:lpstr>
      <vt:lpstr>Pipe Take-Off</vt:lpstr>
      <vt:lpstr>Piping Labor Units</vt:lpstr>
      <vt:lpstr>Equipment Installation</vt:lpstr>
      <vt:lpstr>NDE</vt:lpstr>
      <vt:lpstr>Material Pricing &amp; civil</vt:lpstr>
      <vt:lpstr>Pipe Support Foundation</vt:lpstr>
      <vt:lpstr>Painting Pricing</vt:lpstr>
      <vt:lpstr>Crew Rates</vt:lpstr>
      <vt:lpstr>Contractor Supplied Equipment</vt:lpstr>
      <vt:lpstr>'Crew Rates'!Print_Area</vt:lpstr>
      <vt:lpstr>'Piping Labor Units'!Print_Area</vt:lpstr>
      <vt:lpstr>'Gen Conditions'!Print_Titles</vt:lpstr>
      <vt:lpstr>'Pipe Take-Off'!Print_Titles</vt:lpstr>
    </vt:vector>
  </TitlesOfParts>
  <Company>PMI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Craig</dc:creator>
  <cp:lastModifiedBy>Rick M. Carpenter</cp:lastModifiedBy>
  <cp:lastPrinted>2023-02-07T22:29:53Z</cp:lastPrinted>
  <dcterms:created xsi:type="dcterms:W3CDTF">2004-03-12T15:58:37Z</dcterms:created>
  <dcterms:modified xsi:type="dcterms:W3CDTF">2023-02-09T03:54:15Z</dcterms:modified>
</cp:coreProperties>
</file>