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nMc\OneDrive - DPR Construction\Documents\Reno\"/>
    </mc:Choice>
  </mc:AlternateContent>
  <xr:revisionPtr revIDLastSave="0" documentId="8_{AA8CA959-7464-475A-8469-0A070DB9A74D}" xr6:coauthVersionLast="46" xr6:coauthVersionMax="46" xr10:uidLastSave="{00000000-0000-0000-0000-000000000000}"/>
  <bookViews>
    <workbookView xWindow="28680" yWindow="-120" windowWidth="29040" windowHeight="15840" tabRatio="890" firstSheet="10" activeTab="10" xr2:uid="{00000000-000D-0000-FFFF-FFFF00000000}"/>
  </bookViews>
  <sheets>
    <sheet name="SUMMARY" sheetId="23" state="hidden" r:id="rId1"/>
    <sheet name="Score Template" sheetId="33" state="hidden" r:id="rId2"/>
    <sheet name="ASU" sheetId="24" state="hidden" r:id="rId3"/>
    <sheet name="Boise" sheetId="27" state="hidden" r:id="rId4"/>
    <sheet name="BYU" sheetId="25" state="hidden" r:id="rId5"/>
    <sheet name="Cal Ploy" sheetId="26" state="hidden" r:id="rId6"/>
    <sheet name="Sac State" sheetId="28" state="hidden" r:id="rId7"/>
    <sheet name="Oregon" sheetId="30" state="hidden" r:id="rId8"/>
    <sheet name="Washington" sheetId="31" state="hidden" r:id="rId9"/>
    <sheet name="UVU" sheetId="32" state="hidden" r:id="rId10"/>
    <sheet name="SOV" sheetId="12" r:id="rId11"/>
    <sheet name="TEAM SOV" sheetId="2" state="hidden" r:id="rId12"/>
    <sheet name="ASU SOV" sheetId="14" state="hidden" r:id="rId13"/>
    <sheet name="Boise_SOV" sheetId="16" state="hidden" r:id="rId14"/>
    <sheet name="BYU_SOV" sheetId="15" state="hidden" r:id="rId15"/>
    <sheet name="Cal Poly SOV" sheetId="17" state="hidden" r:id="rId16"/>
    <sheet name="Sac State SOV" sheetId="18" state="hidden" r:id="rId17"/>
    <sheet name="Oregon SOV" sheetId="20" state="hidden" r:id="rId18"/>
    <sheet name="Washington SOV" sheetId="21" state="hidden" r:id="rId19"/>
    <sheet name="UVU SOV" sheetId="22" state="hidden" r:id="rId20"/>
    <sheet name="Sheet1" sheetId="34" state="hidden" r:id="rId21"/>
  </sheets>
  <definedNames>
    <definedName name="_xlnm._FilterDatabase" localSheetId="1" hidden="1">'Score Template'!$A$4:$I$72</definedName>
    <definedName name="_xlnm._FilterDatabase" localSheetId="0" hidden="1">SUMMARY!$A$6:$H$15</definedName>
    <definedName name="_xlnm.Print_Area" localSheetId="11">'TEAM SOV'!$A$1:$G$55</definedName>
    <definedName name="rngJobSize">#REF!</definedName>
    <definedName name="rngJobUnit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34" l="1"/>
  <c r="G69" i="34"/>
  <c r="G67" i="34"/>
  <c r="G65" i="34"/>
  <c r="G61" i="34"/>
  <c r="G59" i="34"/>
  <c r="G57" i="34"/>
  <c r="G55" i="34"/>
  <c r="G52" i="34"/>
  <c r="G50" i="34"/>
  <c r="G48" i="34"/>
  <c r="G46" i="34"/>
  <c r="G42" i="34"/>
  <c r="G40" i="34"/>
  <c r="G38" i="34"/>
  <c r="G36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G10" i="34"/>
  <c r="E59" i="22"/>
  <c r="F13" i="22" s="1"/>
  <c r="F55" i="22"/>
  <c r="C51" i="22"/>
  <c r="E49" i="22"/>
  <c r="F47" i="22"/>
  <c r="F45" i="22"/>
  <c r="F44" i="22"/>
  <c r="F43" i="22"/>
  <c r="F41" i="22"/>
  <c r="F40" i="22"/>
  <c r="F39" i="22"/>
  <c r="F37" i="22"/>
  <c r="F35" i="22"/>
  <c r="F34" i="22"/>
  <c r="F33" i="22"/>
  <c r="F32" i="22"/>
  <c r="F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E59" i="21"/>
  <c r="F55" i="21"/>
  <c r="C51" i="21"/>
  <c r="E49" i="21"/>
  <c r="E52" i="21" s="1"/>
  <c r="F47" i="21"/>
  <c r="F45" i="21"/>
  <c r="F44" i="21"/>
  <c r="F43" i="21"/>
  <c r="F41" i="21"/>
  <c r="F40" i="21"/>
  <c r="F39" i="21"/>
  <c r="F37" i="21"/>
  <c r="F35" i="21"/>
  <c r="F34" i="21"/>
  <c r="F33" i="21"/>
  <c r="F32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3" i="21"/>
  <c r="E59" i="20"/>
  <c r="F55" i="20"/>
  <c r="C51" i="20"/>
  <c r="E49" i="20"/>
  <c r="F47" i="20"/>
  <c r="F45" i="20"/>
  <c r="F44" i="20"/>
  <c r="F43" i="20"/>
  <c r="F41" i="20"/>
  <c r="F40" i="20"/>
  <c r="F39" i="20"/>
  <c r="F37" i="20"/>
  <c r="F35" i="20"/>
  <c r="F34" i="20"/>
  <c r="F33" i="20"/>
  <c r="F32" i="20"/>
  <c r="F30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3" i="20"/>
  <c r="E59" i="18"/>
  <c r="F13" i="18" s="1"/>
  <c r="F55" i="18"/>
  <c r="C51" i="18"/>
  <c r="E49" i="18"/>
  <c r="F49" i="18" s="1"/>
  <c r="F47" i="18"/>
  <c r="F45" i="18"/>
  <c r="F44" i="18"/>
  <c r="F43" i="18"/>
  <c r="F41" i="18"/>
  <c r="F40" i="18"/>
  <c r="F39" i="18"/>
  <c r="F37" i="18"/>
  <c r="F35" i="18"/>
  <c r="F34" i="18"/>
  <c r="F33" i="18"/>
  <c r="F32" i="18"/>
  <c r="F30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E59" i="17"/>
  <c r="F13" i="17" s="1"/>
  <c r="F55" i="17"/>
  <c r="C51" i="17"/>
  <c r="E49" i="17"/>
  <c r="E52" i="17" s="1"/>
  <c r="E10" i="23" s="1"/>
  <c r="F47" i="17"/>
  <c r="F45" i="17"/>
  <c r="F44" i="17"/>
  <c r="F43" i="17"/>
  <c r="F41" i="17"/>
  <c r="F40" i="17"/>
  <c r="F39" i="17"/>
  <c r="F37" i="17"/>
  <c r="F35" i="17"/>
  <c r="F34" i="17"/>
  <c r="F33" i="17"/>
  <c r="F32" i="17"/>
  <c r="F30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E59" i="15"/>
  <c r="F13" i="15" s="1"/>
  <c r="F55" i="15"/>
  <c r="C51" i="15"/>
  <c r="E49" i="15"/>
  <c r="E52" i="15" s="1"/>
  <c r="F47" i="15"/>
  <c r="F45" i="15"/>
  <c r="F44" i="15"/>
  <c r="F43" i="15"/>
  <c r="F41" i="15"/>
  <c r="F40" i="15"/>
  <c r="F39" i="15"/>
  <c r="F37" i="15"/>
  <c r="F35" i="15"/>
  <c r="F34" i="15"/>
  <c r="F33" i="15"/>
  <c r="F32" i="15"/>
  <c r="F30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E59" i="16"/>
  <c r="F13" i="16" s="1"/>
  <c r="F55" i="16"/>
  <c r="C51" i="16"/>
  <c r="E49" i="16"/>
  <c r="F47" i="16"/>
  <c r="F45" i="16"/>
  <c r="F44" i="16"/>
  <c r="F43" i="16"/>
  <c r="F41" i="16"/>
  <c r="F40" i="16"/>
  <c r="F39" i="16"/>
  <c r="F37" i="16"/>
  <c r="F35" i="16"/>
  <c r="F34" i="16"/>
  <c r="F33" i="16"/>
  <c r="F32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E59" i="14"/>
  <c r="F13" i="14" s="1"/>
  <c r="F55" i="14"/>
  <c r="C51" i="14"/>
  <c r="E49" i="14"/>
  <c r="F49" i="14" s="1"/>
  <c r="E59" i="2"/>
  <c r="F13" i="2" s="1"/>
  <c r="F55" i="2"/>
  <c r="C51" i="2"/>
  <c r="E49" i="2"/>
  <c r="E52" i="2" s="1"/>
  <c r="F47" i="2"/>
  <c r="F45" i="2"/>
  <c r="F44" i="2"/>
  <c r="F43" i="2"/>
  <c r="F41" i="2"/>
  <c r="F40" i="2"/>
  <c r="F39" i="2"/>
  <c r="F37" i="2"/>
  <c r="F35" i="2"/>
  <c r="F34" i="2"/>
  <c r="F33" i="2"/>
  <c r="F32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D88" i="12"/>
  <c r="C16" i="32"/>
  <c r="G15" i="32"/>
  <c r="G29" i="32" s="1"/>
  <c r="F15" i="32"/>
  <c r="F29" i="32" s="1"/>
  <c r="F42" i="32" s="1"/>
  <c r="F53" i="32" s="1"/>
  <c r="E15" i="32"/>
  <c r="E17" i="32" s="1"/>
  <c r="C15" i="32"/>
  <c r="C29" i="32" s="1"/>
  <c r="C42" i="32" s="1"/>
  <c r="I6" i="32"/>
  <c r="C16" i="31"/>
  <c r="G15" i="31"/>
  <c r="G29" i="31" s="1"/>
  <c r="F15" i="31"/>
  <c r="F29" i="31" s="1"/>
  <c r="F42" i="31" s="1"/>
  <c r="F53" i="31" s="1"/>
  <c r="E15" i="31"/>
  <c r="E29" i="31" s="1"/>
  <c r="C15" i="31"/>
  <c r="C29" i="31" s="1"/>
  <c r="C42" i="31" s="1"/>
  <c r="I6" i="31"/>
  <c r="C16" i="30"/>
  <c r="G15" i="30"/>
  <c r="G29" i="30" s="1"/>
  <c r="G31" i="30" s="1"/>
  <c r="F15" i="30"/>
  <c r="F29" i="30" s="1"/>
  <c r="F42" i="30" s="1"/>
  <c r="F53" i="30" s="1"/>
  <c r="E15" i="30"/>
  <c r="E17" i="30" s="1"/>
  <c r="C15" i="30"/>
  <c r="C29" i="30" s="1"/>
  <c r="I6" i="30"/>
  <c r="C16" i="28"/>
  <c r="G15" i="28"/>
  <c r="G29" i="28" s="1"/>
  <c r="G42" i="28" s="1"/>
  <c r="G52" i="28" s="1"/>
  <c r="P33" i="23" s="1"/>
  <c r="F15" i="28"/>
  <c r="F29" i="28" s="1"/>
  <c r="F42" i="28" s="1"/>
  <c r="F52" i="28" s="1"/>
  <c r="E15" i="28"/>
  <c r="E29" i="28" s="1"/>
  <c r="E42" i="28" s="1"/>
  <c r="E52" i="28" s="1"/>
  <c r="C15" i="28"/>
  <c r="C29" i="28" s="1"/>
  <c r="I6" i="28"/>
  <c r="C16" i="26"/>
  <c r="G15" i="26"/>
  <c r="G29" i="26" s="1"/>
  <c r="F15" i="26"/>
  <c r="F29" i="26" s="1"/>
  <c r="F42" i="26" s="1"/>
  <c r="F53" i="26" s="1"/>
  <c r="E15" i="26"/>
  <c r="E29" i="26" s="1"/>
  <c r="C15" i="26"/>
  <c r="C29" i="26" s="1"/>
  <c r="C42" i="26" s="1"/>
  <c r="I6" i="26"/>
  <c r="C16" i="25"/>
  <c r="G15" i="25"/>
  <c r="G29" i="25" s="1"/>
  <c r="F15" i="25"/>
  <c r="F29" i="25" s="1"/>
  <c r="F42" i="25" s="1"/>
  <c r="F53" i="25" s="1"/>
  <c r="E15" i="25"/>
  <c r="E29" i="25" s="1"/>
  <c r="C15" i="25"/>
  <c r="C29" i="25" s="1"/>
  <c r="I6" i="25"/>
  <c r="I5" i="25"/>
  <c r="C16" i="27"/>
  <c r="G15" i="27"/>
  <c r="G29" i="27" s="1"/>
  <c r="G31" i="27" s="1"/>
  <c r="F15" i="27"/>
  <c r="F29" i="27" s="1"/>
  <c r="F42" i="27" s="1"/>
  <c r="F53" i="27" s="1"/>
  <c r="E15" i="27"/>
  <c r="E17" i="27" s="1"/>
  <c r="C15" i="27"/>
  <c r="C29" i="27" s="1"/>
  <c r="I6" i="27"/>
  <c r="G15" i="24"/>
  <c r="G29" i="24" s="1"/>
  <c r="G42" i="24" s="1"/>
  <c r="G53" i="24" s="1"/>
  <c r="P29" i="23" s="1"/>
  <c r="F15" i="24"/>
  <c r="F29" i="24" s="1"/>
  <c r="F42" i="24" s="1"/>
  <c r="F53" i="24" s="1"/>
  <c r="E15" i="24"/>
  <c r="E29" i="24" s="1"/>
  <c r="E42" i="24" s="1"/>
  <c r="I6" i="24"/>
  <c r="C5" i="24"/>
  <c r="C16" i="24" s="1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V36" i="23"/>
  <c r="V35" i="23"/>
  <c r="V34" i="23"/>
  <c r="V33" i="23"/>
  <c r="V32" i="23"/>
  <c r="V31" i="23"/>
  <c r="V30" i="23"/>
  <c r="V29" i="23"/>
  <c r="T28" i="23"/>
  <c r="T57" i="23" s="1"/>
  <c r="S28" i="23"/>
  <c r="S55" i="23" s="1"/>
  <c r="L28" i="23"/>
  <c r="L59" i="23" s="1"/>
  <c r="E28" i="23"/>
  <c r="E54" i="23" s="1"/>
  <c r="D28" i="23"/>
  <c r="C28" i="23"/>
  <c r="V26" i="23"/>
  <c r="D14" i="23"/>
  <c r="C14" i="23"/>
  <c r="D13" i="23"/>
  <c r="D12" i="23"/>
  <c r="C12" i="23"/>
  <c r="D11" i="23"/>
  <c r="C11" i="23"/>
  <c r="D10" i="23"/>
  <c r="C10" i="23"/>
  <c r="D9" i="23"/>
  <c r="D8" i="23"/>
  <c r="D7" i="23"/>
  <c r="C7" i="23"/>
  <c r="I7" i="25" l="1"/>
  <c r="D57" i="23"/>
  <c r="D58" i="23"/>
  <c r="E52" i="22"/>
  <c r="F49" i="22"/>
  <c r="E53" i="24"/>
  <c r="E44" i="24"/>
  <c r="C53" i="32"/>
  <c r="C55" i="32" s="1"/>
  <c r="C44" i="32"/>
  <c r="C53" i="26"/>
  <c r="C55" i="26" s="1"/>
  <c r="C44" i="26"/>
  <c r="M33" i="23"/>
  <c r="E54" i="28"/>
  <c r="L56" i="23"/>
  <c r="E17" i="28"/>
  <c r="E51" i="16"/>
  <c r="F51" i="16" s="1"/>
  <c r="E51" i="22"/>
  <c r="F51" i="22" s="1"/>
  <c r="E58" i="23"/>
  <c r="E17" i="24"/>
  <c r="E29" i="30"/>
  <c r="E31" i="30" s="1"/>
  <c r="E51" i="14"/>
  <c r="F51" i="14" s="1"/>
  <c r="L52" i="23"/>
  <c r="T58" i="23"/>
  <c r="C17" i="28"/>
  <c r="F49" i="2"/>
  <c r="E51" i="20"/>
  <c r="F51" i="20" s="1"/>
  <c r="D54" i="23"/>
  <c r="S59" i="23"/>
  <c r="E29" i="27"/>
  <c r="E31" i="27" s="1"/>
  <c r="C17" i="32"/>
  <c r="E51" i="2"/>
  <c r="F51" i="2" s="1"/>
  <c r="F49" i="17"/>
  <c r="E51" i="18"/>
  <c r="F51" i="18" s="1"/>
  <c r="T54" i="23"/>
  <c r="C17" i="26"/>
  <c r="E29" i="32"/>
  <c r="E42" i="32" s="1"/>
  <c r="E53" i="32" s="1"/>
  <c r="E55" i="32" s="1"/>
  <c r="M36" i="23" s="1"/>
  <c r="R33" i="23"/>
  <c r="C31" i="30"/>
  <c r="C42" i="30"/>
  <c r="R29" i="23"/>
  <c r="F52" i="2"/>
  <c r="E44" i="32"/>
  <c r="F52" i="21"/>
  <c r="E14" i="23"/>
  <c r="C58" i="23"/>
  <c r="C54" i="23"/>
  <c r="C52" i="23"/>
  <c r="C57" i="23"/>
  <c r="C53" i="23"/>
  <c r="C56" i="23"/>
  <c r="C55" i="23"/>
  <c r="C59" i="23"/>
  <c r="G31" i="25"/>
  <c r="G42" i="25"/>
  <c r="G53" i="25" s="1"/>
  <c r="P31" i="23" s="1"/>
  <c r="G31" i="26"/>
  <c r="G42" i="26"/>
  <c r="G53" i="26" s="1"/>
  <c r="P32" i="23" s="1"/>
  <c r="C31" i="28"/>
  <c r="C42" i="28"/>
  <c r="G31" i="31"/>
  <c r="G42" i="31"/>
  <c r="G53" i="31" s="1"/>
  <c r="P35" i="23" s="1"/>
  <c r="G31" i="32"/>
  <c r="G42" i="32"/>
  <c r="G53" i="32" s="1"/>
  <c r="P36" i="23" s="1"/>
  <c r="I5" i="26"/>
  <c r="I7" i="26" s="1"/>
  <c r="F52" i="17"/>
  <c r="C17" i="31"/>
  <c r="E42" i="26"/>
  <c r="E31" i="26"/>
  <c r="C53" i="31"/>
  <c r="C55" i="31" s="1"/>
  <c r="C44" i="31"/>
  <c r="C42" i="25"/>
  <c r="C31" i="25"/>
  <c r="G31" i="28"/>
  <c r="E31" i="31"/>
  <c r="E42" i="31"/>
  <c r="F52" i="15"/>
  <c r="E9" i="23"/>
  <c r="E53" i="22"/>
  <c r="I5" i="32"/>
  <c r="I7" i="32" s="1"/>
  <c r="F52" i="22"/>
  <c r="C31" i="27"/>
  <c r="C42" i="27"/>
  <c r="I5" i="31"/>
  <c r="I7" i="31" s="1"/>
  <c r="E57" i="23"/>
  <c r="E53" i="23"/>
  <c r="E59" i="23"/>
  <c r="E56" i="23"/>
  <c r="E52" i="23"/>
  <c r="E55" i="23"/>
  <c r="S58" i="23"/>
  <c r="S54" i="23"/>
  <c r="S56" i="23"/>
  <c r="S57" i="23"/>
  <c r="S53" i="23"/>
  <c r="S52" i="23"/>
  <c r="G31" i="24"/>
  <c r="E31" i="25"/>
  <c r="E42" i="25"/>
  <c r="E44" i="28"/>
  <c r="C15" i="24"/>
  <c r="E31" i="24"/>
  <c r="C31" i="26"/>
  <c r="E31" i="28"/>
  <c r="C31" i="32"/>
  <c r="E52" i="16"/>
  <c r="E52" i="20"/>
  <c r="C9" i="23"/>
  <c r="L53" i="23"/>
  <c r="D55" i="23"/>
  <c r="T55" i="23"/>
  <c r="L57" i="23"/>
  <c r="D59" i="23"/>
  <c r="T59" i="23"/>
  <c r="C17" i="25"/>
  <c r="E17" i="26"/>
  <c r="C31" i="31"/>
  <c r="E52" i="14"/>
  <c r="F49" i="15"/>
  <c r="E51" i="17"/>
  <c r="F51" i="17" s="1"/>
  <c r="E52" i="18"/>
  <c r="F49" i="21"/>
  <c r="D52" i="23"/>
  <c r="T52" i="23"/>
  <c r="L54" i="23"/>
  <c r="D56" i="23"/>
  <c r="T56" i="23"/>
  <c r="L58" i="23"/>
  <c r="C17" i="27"/>
  <c r="G42" i="27"/>
  <c r="G53" i="27" s="1"/>
  <c r="P30" i="23" s="1"/>
  <c r="E17" i="25"/>
  <c r="C17" i="30"/>
  <c r="G42" i="30"/>
  <c r="G53" i="30" s="1"/>
  <c r="P34" i="23" s="1"/>
  <c r="E17" i="31"/>
  <c r="F49" i="16"/>
  <c r="E51" i="15"/>
  <c r="F51" i="15" s="1"/>
  <c r="F49" i="20"/>
  <c r="E51" i="21"/>
  <c r="F51" i="21" s="1"/>
  <c r="C8" i="23"/>
  <c r="C13" i="23"/>
  <c r="D53" i="23"/>
  <c r="T53" i="23"/>
  <c r="L55" i="23"/>
  <c r="D78" i="12"/>
  <c r="D81" i="12" l="1"/>
  <c r="D83" i="12"/>
  <c r="D82" i="12"/>
  <c r="E53" i="2"/>
  <c r="E42" i="27"/>
  <c r="D80" i="12"/>
  <c r="M29" i="23"/>
  <c r="E55" i="24"/>
  <c r="E31" i="32"/>
  <c r="E42" i="30"/>
  <c r="E53" i="30" s="1"/>
  <c r="E55" i="30" s="1"/>
  <c r="M34" i="23" s="1"/>
  <c r="C44" i="30"/>
  <c r="C53" i="30"/>
  <c r="C55" i="30" s="1"/>
  <c r="R30" i="23"/>
  <c r="E53" i="14"/>
  <c r="I5" i="24"/>
  <c r="I7" i="24" s="1"/>
  <c r="F52" i="14"/>
  <c r="E7" i="23"/>
  <c r="E53" i="26"/>
  <c r="E44" i="26"/>
  <c r="E53" i="21"/>
  <c r="C17" i="24"/>
  <c r="C29" i="24"/>
  <c r="C53" i="22"/>
  <c r="D5" i="32"/>
  <c r="D15" i="32" s="1"/>
  <c r="F53" i="22"/>
  <c r="E53" i="20"/>
  <c r="I5" i="30"/>
  <c r="I7" i="30" s="1"/>
  <c r="F52" i="20"/>
  <c r="E13" i="23"/>
  <c r="E12" i="23"/>
  <c r="E53" i="15"/>
  <c r="E53" i="17"/>
  <c r="R34" i="23"/>
  <c r="C44" i="28"/>
  <c r="C52" i="28"/>
  <c r="C54" i="28" s="1"/>
  <c r="E11" i="23"/>
  <c r="E53" i="18"/>
  <c r="I5" i="28"/>
  <c r="I7" i="28" s="1"/>
  <c r="F52" i="18"/>
  <c r="E53" i="16"/>
  <c r="I5" i="27"/>
  <c r="I7" i="27" s="1"/>
  <c r="E8" i="23"/>
  <c r="F52" i="16"/>
  <c r="R36" i="23"/>
  <c r="R31" i="23"/>
  <c r="C53" i="2"/>
  <c r="F53" i="2"/>
  <c r="C53" i="25"/>
  <c r="C55" i="25" s="1"/>
  <c r="C44" i="25"/>
  <c r="E44" i="25"/>
  <c r="E53" i="25"/>
  <c r="C44" i="27"/>
  <c r="C53" i="27"/>
  <c r="C55" i="27" s="1"/>
  <c r="R32" i="23"/>
  <c r="E44" i="31"/>
  <c r="E53" i="31"/>
  <c r="E55" i="31" s="1"/>
  <c r="M35" i="23" s="1"/>
  <c r="R35" i="23"/>
  <c r="E44" i="27"/>
  <c r="E53" i="27"/>
  <c r="P28" i="23"/>
  <c r="D87" i="12" l="1"/>
  <c r="E44" i="30"/>
  <c r="P56" i="23"/>
  <c r="P52" i="23"/>
  <c r="P55" i="23"/>
  <c r="F9" i="23"/>
  <c r="H9" i="23" s="1"/>
  <c r="F53" i="15"/>
  <c r="C53" i="15"/>
  <c r="D5" i="25"/>
  <c r="D15" i="25" s="1"/>
  <c r="F53" i="16"/>
  <c r="C53" i="16"/>
  <c r="D5" i="27"/>
  <c r="D15" i="27" s="1"/>
  <c r="F8" i="23"/>
  <c r="H8" i="23" s="1"/>
  <c r="F14" i="23"/>
  <c r="H14" i="23" s="1"/>
  <c r="F53" i="21"/>
  <c r="C53" i="21"/>
  <c r="D5" i="31"/>
  <c r="D15" i="31" s="1"/>
  <c r="P53" i="23"/>
  <c r="C31" i="24"/>
  <c r="C42" i="24"/>
  <c r="M31" i="23"/>
  <c r="E55" i="25"/>
  <c r="P59" i="23"/>
  <c r="E55" i="27"/>
  <c r="M30" i="23"/>
  <c r="F53" i="18"/>
  <c r="C53" i="18"/>
  <c r="D5" i="28"/>
  <c r="D15" i="28" s="1"/>
  <c r="F11" i="23"/>
  <c r="P57" i="23"/>
  <c r="F53" i="20"/>
  <c r="F12" i="23"/>
  <c r="H12" i="23" s="1"/>
  <c r="C53" i="20"/>
  <c r="D5" i="30"/>
  <c r="D15" i="30" s="1"/>
  <c r="F13" i="23"/>
  <c r="H13" i="23" s="1"/>
  <c r="M32" i="23"/>
  <c r="E55" i="26"/>
  <c r="P58" i="23"/>
  <c r="H11" i="23"/>
  <c r="F53" i="14"/>
  <c r="C53" i="14"/>
  <c r="D5" i="24"/>
  <c r="D15" i="24" s="1"/>
  <c r="F7" i="23"/>
  <c r="H7" i="23" s="1"/>
  <c r="P54" i="23"/>
  <c r="C53" i="17"/>
  <c r="D5" i="26"/>
  <c r="D15" i="26" s="1"/>
  <c r="F10" i="23"/>
  <c r="H10" i="23" s="1"/>
  <c r="F53" i="17"/>
  <c r="D29" i="32"/>
  <c r="D17" i="32"/>
  <c r="D17" i="24" l="1"/>
  <c r="D29" i="24"/>
  <c r="D17" i="28"/>
  <c r="D29" i="28"/>
  <c r="D29" i="25"/>
  <c r="D17" i="25"/>
  <c r="C44" i="24"/>
  <c r="C53" i="24"/>
  <c r="C55" i="24" s="1"/>
  <c r="D17" i="27"/>
  <c r="D29" i="27"/>
  <c r="D29" i="26"/>
  <c r="D17" i="26"/>
  <c r="M28" i="23"/>
  <c r="D17" i="30"/>
  <c r="D29" i="30"/>
  <c r="D42" i="32"/>
  <c r="D31" i="32"/>
  <c r="D29" i="31"/>
  <c r="D17" i="31"/>
  <c r="M56" i="23" l="1"/>
  <c r="M52" i="23"/>
  <c r="M59" i="23"/>
  <c r="M58" i="23"/>
  <c r="M57" i="23"/>
  <c r="M54" i="23"/>
  <c r="D42" i="25"/>
  <c r="D31" i="25"/>
  <c r="M53" i="23"/>
  <c r="D42" i="26"/>
  <c r="D31" i="26"/>
  <c r="M55" i="23"/>
  <c r="D31" i="28"/>
  <c r="D42" i="28"/>
  <c r="D53" i="32"/>
  <c r="D44" i="32"/>
  <c r="D31" i="30"/>
  <c r="D42" i="30"/>
  <c r="D31" i="24"/>
  <c r="D42" i="24"/>
  <c r="D42" i="31"/>
  <c r="D31" i="31"/>
  <c r="D31" i="27"/>
  <c r="D42" i="27"/>
  <c r="D44" i="27" l="1"/>
  <c r="D53" i="27"/>
  <c r="D55" i="32"/>
  <c r="F36" i="23"/>
  <c r="D53" i="24"/>
  <c r="D44" i="24"/>
  <c r="D52" i="28"/>
  <c r="D44" i="28"/>
  <c r="D44" i="30"/>
  <c r="D53" i="30"/>
  <c r="D53" i="26"/>
  <c r="D44" i="26"/>
  <c r="D53" i="25"/>
  <c r="D44" i="25"/>
  <c r="D53" i="31"/>
  <c r="D44" i="31"/>
  <c r="D55" i="25" l="1"/>
  <c r="F31" i="23"/>
  <c r="D55" i="31"/>
  <c r="F35" i="23"/>
  <c r="D55" i="24"/>
  <c r="F29" i="23"/>
  <c r="D54" i="28"/>
  <c r="F33" i="23"/>
  <c r="H36" i="23" s="1"/>
  <c r="D55" i="26"/>
  <c r="F32" i="23"/>
  <c r="D55" i="30"/>
  <c r="F34" i="23"/>
  <c r="D55" i="27"/>
  <c r="F30" i="23"/>
  <c r="I36" i="23"/>
  <c r="H29" i="23" l="1"/>
  <c r="F28" i="23"/>
  <c r="F59" i="23" s="1"/>
  <c r="I29" i="23"/>
  <c r="H34" i="23"/>
  <c r="F57" i="23"/>
  <c r="I34" i="23"/>
  <c r="F55" i="23"/>
  <c r="H32" i="23"/>
  <c r="I32" i="23"/>
  <c r="H31" i="23"/>
  <c r="F54" i="23"/>
  <c r="I31" i="23"/>
  <c r="F56" i="23"/>
  <c r="H33" i="23"/>
  <c r="I33" i="23"/>
  <c r="H30" i="23"/>
  <c r="I30" i="23"/>
  <c r="H35" i="23"/>
  <c r="F58" i="23"/>
  <c r="I35" i="23"/>
  <c r="K33" i="23" l="1"/>
  <c r="K29" i="23"/>
  <c r="I28" i="23"/>
  <c r="I59" i="23" s="1"/>
  <c r="K36" i="23"/>
  <c r="K34" i="23"/>
  <c r="I57" i="23"/>
  <c r="K31" i="23"/>
  <c r="K30" i="23"/>
  <c r="F53" i="23"/>
  <c r="K32" i="23"/>
  <c r="K35" i="23"/>
  <c r="F52" i="23"/>
  <c r="I55" i="23" l="1"/>
  <c r="I53" i="23"/>
  <c r="I52" i="23"/>
  <c r="I54" i="23"/>
  <c r="I58" i="23"/>
  <c r="I56" i="23"/>
</calcChain>
</file>

<file path=xl/sharedStrings.xml><?xml version="1.0" encoding="utf-8"?>
<sst xmlns="http://schemas.openxmlformats.org/spreadsheetml/2006/main" count="2392" uniqueCount="572">
  <si>
    <t>Initial Financial Status</t>
  </si>
  <si>
    <t xml:space="preserve">School </t>
  </si>
  <si>
    <t>Rep</t>
  </si>
  <si>
    <t xml:space="preserve">Direct Cost </t>
  </si>
  <si>
    <t>Fee %</t>
  </si>
  <si>
    <t>Fee</t>
  </si>
  <si>
    <t>Contingency</t>
  </si>
  <si>
    <t>Sum</t>
  </si>
  <si>
    <t>Arizona State University</t>
  </si>
  <si>
    <t>Kaitlin</t>
  </si>
  <si>
    <t xml:space="preserve">Boise State University </t>
  </si>
  <si>
    <t>Brittany</t>
  </si>
  <si>
    <t>Brigham Young University</t>
  </si>
  <si>
    <t>Erin</t>
  </si>
  <si>
    <t>California Polytechnic State University, SLO</t>
  </si>
  <si>
    <t>Dan</t>
  </si>
  <si>
    <t>California State University, Sacramento</t>
  </si>
  <si>
    <t xml:space="preserve">Todd </t>
  </si>
  <si>
    <t>Oregon State University</t>
  </si>
  <si>
    <t>Brieann</t>
  </si>
  <si>
    <t>University of Washington</t>
  </si>
  <si>
    <t>Chris</t>
  </si>
  <si>
    <t>Utah Valley University</t>
  </si>
  <si>
    <t xml:space="preserve">Nick </t>
  </si>
  <si>
    <t>Final Scoring</t>
  </si>
  <si>
    <t>Contract</t>
  </si>
  <si>
    <t>Financial Results</t>
  </si>
  <si>
    <t>Schedule Results</t>
  </si>
  <si>
    <t>Reputation Results</t>
  </si>
  <si>
    <t>Presentation</t>
  </si>
  <si>
    <t>Total</t>
  </si>
  <si>
    <t>Critical</t>
  </si>
  <si>
    <t>Innovative</t>
  </si>
  <si>
    <t>Negotiation</t>
  </si>
  <si>
    <t>Remaining</t>
  </si>
  <si>
    <t>Liquidated</t>
  </si>
  <si>
    <t>Schedule</t>
  </si>
  <si>
    <t>Content</t>
  </si>
  <si>
    <t>Style</t>
  </si>
  <si>
    <t>Issues</t>
  </si>
  <si>
    <t>Skills</t>
  </si>
  <si>
    <t>Position</t>
  </si>
  <si>
    <t>Damages</t>
  </si>
  <si>
    <t>Impacts</t>
  </si>
  <si>
    <t>Rank:</t>
  </si>
  <si>
    <t>Average</t>
  </si>
  <si>
    <t>days</t>
  </si>
  <si>
    <t>Nick</t>
  </si>
  <si>
    <t>Mike</t>
  </si>
  <si>
    <t>Todd</t>
  </si>
  <si>
    <t>SUM</t>
  </si>
  <si>
    <t>Score</t>
  </si>
  <si>
    <t>Reputation</t>
  </si>
  <si>
    <t>Scenario Scoring</t>
  </si>
  <si>
    <t>S#</t>
  </si>
  <si>
    <t>School</t>
  </si>
  <si>
    <t>Float</t>
  </si>
  <si>
    <t>Weather</t>
  </si>
  <si>
    <t>Comments</t>
  </si>
  <si>
    <t xml:space="preserve">Interior Rough In </t>
  </si>
  <si>
    <t>IR#</t>
  </si>
  <si>
    <t>ASU</t>
  </si>
  <si>
    <t xml:space="preserve"> </t>
  </si>
  <si>
    <t>Boise State</t>
  </si>
  <si>
    <t>BYU</t>
  </si>
  <si>
    <t>Cal Poly</t>
  </si>
  <si>
    <t>Sac State</t>
  </si>
  <si>
    <t>Oregon State</t>
  </si>
  <si>
    <t>Washington</t>
  </si>
  <si>
    <t>UVU</t>
  </si>
  <si>
    <t>Boise</t>
  </si>
  <si>
    <t xml:space="preserve">Sac State </t>
  </si>
  <si>
    <t>Finishes</t>
  </si>
  <si>
    <t>FN#</t>
  </si>
  <si>
    <t xml:space="preserve">Equipment &amp; Commissioning </t>
  </si>
  <si>
    <t>EQ#</t>
  </si>
  <si>
    <t>Closeout</t>
  </si>
  <si>
    <t>CO#</t>
  </si>
  <si>
    <t>ASU Sun Devils</t>
  </si>
  <si>
    <t>Baseline</t>
  </si>
  <si>
    <t>Lean Planning</t>
  </si>
  <si>
    <t>Interior Rough In</t>
  </si>
  <si>
    <t>IR#1</t>
  </si>
  <si>
    <t>IR#2</t>
  </si>
  <si>
    <t>IR#3</t>
  </si>
  <si>
    <t>IR#4</t>
  </si>
  <si>
    <t xml:space="preserve">Brittany </t>
  </si>
  <si>
    <t>IR#5</t>
  </si>
  <si>
    <t>IR#6</t>
  </si>
  <si>
    <t>Bonus</t>
  </si>
  <si>
    <t>IR Status</t>
  </si>
  <si>
    <t>Team Status</t>
  </si>
  <si>
    <t>Delta</t>
  </si>
  <si>
    <t>-</t>
  </si>
  <si>
    <t>FN#1</t>
  </si>
  <si>
    <t>FN#2</t>
  </si>
  <si>
    <t>FN#3</t>
  </si>
  <si>
    <t>FN#4</t>
  </si>
  <si>
    <t>FN#5</t>
  </si>
  <si>
    <t>Brianne</t>
  </si>
  <si>
    <t>FN#6</t>
  </si>
  <si>
    <t>FN#7</t>
  </si>
  <si>
    <t>Did not include added contract amount</t>
  </si>
  <si>
    <t>FN#8</t>
  </si>
  <si>
    <t>FN#9</t>
  </si>
  <si>
    <t>FN Status</t>
  </si>
  <si>
    <t>3K off in contingency</t>
  </si>
  <si>
    <t xml:space="preserve">Float is off by 6 days. </t>
  </si>
  <si>
    <t>Equipment &amp; Commissioning</t>
  </si>
  <si>
    <t>EC#1</t>
  </si>
  <si>
    <t>EC#2</t>
  </si>
  <si>
    <t>EC#3</t>
  </si>
  <si>
    <t>EC#4</t>
  </si>
  <si>
    <t>EC#5</t>
  </si>
  <si>
    <t>EC#6</t>
  </si>
  <si>
    <t>EC#7</t>
  </si>
  <si>
    <t>EC#8</t>
  </si>
  <si>
    <t>EC#10</t>
  </si>
  <si>
    <t>E&amp;C Status</t>
  </si>
  <si>
    <t>CO#1</t>
  </si>
  <si>
    <t>CO#2</t>
  </si>
  <si>
    <t>CO#3</t>
  </si>
  <si>
    <t>CO#4</t>
  </si>
  <si>
    <t>CO#5</t>
  </si>
  <si>
    <t>CO#6</t>
  </si>
  <si>
    <t>CO Status</t>
  </si>
  <si>
    <t>Boise St Broncos</t>
  </si>
  <si>
    <t xml:space="preserve">recorded 25 k </t>
  </si>
  <si>
    <t>overll contingency off by 4k</t>
  </si>
  <si>
    <t>overall float off by 2 days</t>
  </si>
  <si>
    <t>BYU Cougars</t>
  </si>
  <si>
    <t xml:space="preserve">welker floor coverings </t>
  </si>
  <si>
    <t>Contingecny Erosion is correct</t>
  </si>
  <si>
    <t>Float is off by 6 days</t>
  </si>
  <si>
    <t>Cal Poly Mustangs</t>
  </si>
  <si>
    <t>Float is off by 2 days</t>
  </si>
  <si>
    <t>off by 30k- Contingency</t>
  </si>
  <si>
    <t>contingecy is off by 1M</t>
  </si>
  <si>
    <t>Under Dispute</t>
  </si>
  <si>
    <t>recording 3 day gian via todd</t>
  </si>
  <si>
    <t>Oregon</t>
  </si>
  <si>
    <t>didn’t even try to debate</t>
  </si>
  <si>
    <t>U of W Huskies</t>
  </si>
  <si>
    <t>Claiming Fee</t>
  </si>
  <si>
    <t>133,598 Loss in Fee</t>
  </si>
  <si>
    <t>UVU Wolveries</t>
  </si>
  <si>
    <t>SCHEDULE OF VALUES</t>
  </si>
  <si>
    <t>PROJECT:</t>
  </si>
  <si>
    <t>Gene Theory</t>
  </si>
  <si>
    <t>ESTIMATE NO:</t>
  </si>
  <si>
    <t>DATE:</t>
  </si>
  <si>
    <t>ESTIMATOR:</t>
  </si>
  <si>
    <t xml:space="preserve">Your School </t>
  </si>
  <si>
    <t>DURATION:</t>
  </si>
  <si>
    <t>SPEC</t>
  </si>
  <si>
    <t>TRADE</t>
  </si>
  <si>
    <t>SUB/SELF-PERFORM</t>
  </si>
  <si>
    <t xml:space="preserve">TOTAL </t>
  </si>
  <si>
    <t>COMMENTS</t>
  </si>
  <si>
    <t>DEMOLITION</t>
  </si>
  <si>
    <t>Survey</t>
  </si>
  <si>
    <t>Final Clean</t>
  </si>
  <si>
    <t>Demolition</t>
  </si>
  <si>
    <t>Dewatering</t>
  </si>
  <si>
    <t>Shoring</t>
  </si>
  <si>
    <t>Earthwork</t>
  </si>
  <si>
    <t>SWPPP</t>
  </si>
  <si>
    <t>Rammed Aggregate Piers</t>
  </si>
  <si>
    <t>Site Utilities</t>
  </si>
  <si>
    <t>Input Value from Bid Tally Sheet</t>
  </si>
  <si>
    <t>AC Paving</t>
  </si>
  <si>
    <t>Site Concrete</t>
  </si>
  <si>
    <t>Temporary Fencing</t>
  </si>
  <si>
    <t>Chain link Fence Enclosure</t>
  </si>
  <si>
    <t>Site Structures</t>
  </si>
  <si>
    <t>Landscaping</t>
  </si>
  <si>
    <t>Concrete &amp; Rebar</t>
  </si>
  <si>
    <t>Input Value from Concrete Estimate</t>
  </si>
  <si>
    <t>Masonry</t>
  </si>
  <si>
    <t>Structural Steel</t>
  </si>
  <si>
    <t>Metal Decking</t>
  </si>
  <si>
    <t>Misc. Steel</t>
  </si>
  <si>
    <t>Rough Carpentry</t>
  </si>
  <si>
    <t>Casework &amp; Millwork</t>
  </si>
  <si>
    <t>Waterproofing</t>
  </si>
  <si>
    <t>Fiber Cement Panels</t>
  </si>
  <si>
    <t>Roofing</t>
  </si>
  <si>
    <t>Sheet Metal &amp; Flashing</t>
  </si>
  <si>
    <t>Fireproofing</t>
  </si>
  <si>
    <r>
      <rPr>
        <sz val="9"/>
        <rFont val="Calibri"/>
        <family val="2"/>
      </rPr>
      <t>Doors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Frames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Hardware</t>
    </r>
  </si>
  <si>
    <r>
      <rPr>
        <sz val="9"/>
        <rFont val="Calibri"/>
        <family val="2"/>
      </rPr>
      <t>Fire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Shutters</t>
    </r>
  </si>
  <si>
    <r>
      <rPr>
        <sz val="9"/>
        <rFont val="Calibri"/>
        <family val="2"/>
      </rPr>
      <t>Coiling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Doors</t>
    </r>
  </si>
  <si>
    <r>
      <rPr>
        <sz val="9"/>
        <rFont val="Calibri"/>
        <family val="2"/>
      </rPr>
      <t>Exterior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Glazing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Systems</t>
    </r>
  </si>
  <si>
    <r>
      <rPr>
        <sz val="9"/>
        <rFont val="Calibri"/>
        <family val="2"/>
      </rPr>
      <t>Point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Supported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Structural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Glazing</t>
    </r>
  </si>
  <si>
    <r>
      <rPr>
        <sz val="9"/>
        <rFont val="Calibri"/>
        <family val="2"/>
      </rPr>
      <t>Interior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Glass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Glazing</t>
    </r>
  </si>
  <si>
    <r>
      <rPr>
        <sz val="9"/>
        <rFont val="Calibri"/>
        <family val="2"/>
      </rPr>
      <t>Plastering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Systems</t>
    </r>
  </si>
  <si>
    <r>
      <rPr>
        <sz val="9"/>
        <rFont val="Calibri"/>
        <family val="2"/>
      </rPr>
      <t>Metal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Studs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Drywall</t>
    </r>
  </si>
  <si>
    <t>Tile</t>
  </si>
  <si>
    <r>
      <rPr>
        <sz val="9"/>
        <rFont val="Calibri"/>
        <family val="2"/>
      </rPr>
      <t>Acoustical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Ceilings</t>
    </r>
  </si>
  <si>
    <t>Flooring</t>
  </si>
  <si>
    <r>
      <rPr>
        <sz val="9"/>
        <rFont val="Calibri"/>
        <family val="2"/>
      </rPr>
      <t>Painting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Wallcovering</t>
    </r>
  </si>
  <si>
    <r>
      <rPr>
        <sz val="9"/>
        <rFont val="Calibri"/>
        <family val="2"/>
      </rPr>
      <t>Epoxy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Coatings</t>
    </r>
  </si>
  <si>
    <t>Specialties</t>
  </si>
  <si>
    <t>Signage</t>
  </si>
  <si>
    <r>
      <rPr>
        <sz val="9"/>
        <rFont val="Calibri"/>
        <family val="2"/>
      </rPr>
      <t>Operable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Partitions</t>
    </r>
  </si>
  <si>
    <r>
      <rPr>
        <sz val="9"/>
        <rFont val="Calibri"/>
        <family val="2"/>
      </rPr>
      <t>Loading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Dock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Equipment</t>
    </r>
  </si>
  <si>
    <r>
      <rPr>
        <sz val="9"/>
        <rFont val="Calibri"/>
        <family val="2"/>
      </rPr>
      <t>Food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Service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Equipment</t>
    </r>
  </si>
  <si>
    <t>Appliances</t>
  </si>
  <si>
    <r>
      <rPr>
        <sz val="9"/>
        <rFont val="Calibri"/>
        <family val="2"/>
      </rPr>
      <t>Lab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Casework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Equipment</t>
    </r>
  </si>
  <si>
    <r>
      <rPr>
        <sz val="9"/>
        <rFont val="Calibri"/>
        <family val="2"/>
      </rPr>
      <t>Window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Treatment</t>
    </r>
  </si>
  <si>
    <r>
      <rPr>
        <sz val="9"/>
        <rFont val="Calibri"/>
        <family val="2"/>
      </rPr>
      <t>Environmentally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Controlled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Rooms</t>
    </r>
  </si>
  <si>
    <t>Elevators</t>
  </si>
  <si>
    <r>
      <rPr>
        <sz val="9"/>
        <rFont val="Calibri"/>
        <family val="2"/>
      </rPr>
      <t>Man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Lift</t>
    </r>
  </si>
  <si>
    <r>
      <rPr>
        <sz val="9"/>
        <rFont val="Calibri"/>
        <family val="2"/>
      </rPr>
      <t>Fire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Protection</t>
    </r>
  </si>
  <si>
    <r>
      <rPr>
        <sz val="9"/>
        <rFont val="Calibri"/>
        <family val="2"/>
      </rPr>
      <t>Mechanical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(HVAC/Plumbing)</t>
    </r>
  </si>
  <si>
    <r>
      <rPr>
        <sz val="9"/>
        <rFont val="Calibri"/>
        <family val="2"/>
      </rPr>
      <t>Electrical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Systems</t>
    </r>
  </si>
  <si>
    <r>
      <rPr>
        <sz val="9"/>
        <rFont val="Calibri"/>
        <family val="2"/>
      </rPr>
      <t>Photovoltaics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Array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Steel</t>
    </r>
  </si>
  <si>
    <r>
      <rPr>
        <sz val="9"/>
        <rFont val="Calibri"/>
        <family val="2"/>
      </rPr>
      <t>Cabling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Backbone</t>
    </r>
  </si>
  <si>
    <r>
      <rPr>
        <sz val="9"/>
        <rFont val="Calibri"/>
        <family val="2"/>
      </rPr>
      <t>Security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</t>
    </r>
  </si>
  <si>
    <r>
      <rPr>
        <sz val="9"/>
        <rFont val="Calibri"/>
        <family val="2"/>
      </rPr>
      <t>Audio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Visual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Systems</t>
    </r>
  </si>
  <si>
    <t>Allowances</t>
  </si>
  <si>
    <r>
      <rPr>
        <sz val="9"/>
        <rFont val="Calibri"/>
        <family val="2"/>
      </rPr>
      <t>Project</t>
    </r>
    <r>
      <rPr>
        <sz val="9"/>
        <rFont val="Times New Roman"/>
        <family val="1"/>
      </rPr>
      <t xml:space="preserve"> </t>
    </r>
    <r>
      <rPr>
        <sz val="9"/>
        <rFont val="Calibri"/>
        <family val="2"/>
      </rPr>
      <t>Requirements</t>
    </r>
  </si>
  <si>
    <t>Scaffolding</t>
  </si>
  <si>
    <t>GENERAL CONDITIONS</t>
  </si>
  <si>
    <t>Jobsite Management &amp; Site Requirements</t>
  </si>
  <si>
    <t>SHOULD ALIGN WITH THE TOTAL IN YOUR GC MODULE</t>
  </si>
  <si>
    <t>SUBTOTAL</t>
  </si>
  <si>
    <t>(Auto Calcs)</t>
  </si>
  <si>
    <t>Contractors Insurance &amp; Bonds (%)</t>
  </si>
  <si>
    <t>Fee (%)</t>
  </si>
  <si>
    <t>Construction Contingency (%)</t>
  </si>
  <si>
    <t>Design Contingency (%)</t>
  </si>
  <si>
    <t>TOTAL PROJECT COST</t>
  </si>
  <si>
    <t>Sutter Medical Center</t>
  </si>
  <si>
    <t>DPR JOB NO:</t>
  </si>
  <si>
    <t>020912-Y4</t>
  </si>
  <si>
    <t/>
  </si>
  <si>
    <t>LOCATION:</t>
  </si>
  <si>
    <t xml:space="preserve">Castro Valley San Francisco </t>
  </si>
  <si>
    <t>Target Cost</t>
  </si>
  <si>
    <t>CLIENT:</t>
  </si>
  <si>
    <t>Sutter Medical Group</t>
  </si>
  <si>
    <t>02/09/12</t>
  </si>
  <si>
    <t>ARCHITECT:</t>
  </si>
  <si>
    <t xml:space="preserve">Devenney Group </t>
  </si>
  <si>
    <t>&lt;-- Enter Team Name</t>
  </si>
  <si>
    <t>AREA SUMMARY:</t>
  </si>
  <si>
    <t>CONSTRUCTION AREA</t>
  </si>
  <si>
    <t>sf</t>
  </si>
  <si>
    <t>BUILDING TYPE</t>
  </si>
  <si>
    <t>Hospital</t>
  </si>
  <si>
    <t>DURATION</t>
  </si>
  <si>
    <t>mo</t>
  </si>
  <si>
    <t>SYSTEMS</t>
  </si>
  <si>
    <t>DESCRIPTION</t>
  </si>
  <si>
    <t>POINT OF CONTACT</t>
  </si>
  <si>
    <t>SUBCONTRACTOR NAME</t>
  </si>
  <si>
    <t>TOTAL</t>
  </si>
  <si>
    <t>NUMBER</t>
  </si>
  <si>
    <t>INTERIOR CONSTRUCTION</t>
  </si>
  <si>
    <t>Metal Studs, Drywall, Taping &amp; Insulation</t>
  </si>
  <si>
    <t>Casework</t>
  </si>
  <si>
    <t>were the best</t>
  </si>
  <si>
    <t>Doors, Frames &amp; Hardware</t>
  </si>
  <si>
    <t>Carpeting, Rubber &amp; Tile Flooring</t>
  </si>
  <si>
    <t>Acoustical Ceiling</t>
  </si>
  <si>
    <t>Painting &amp; Caulking</t>
  </si>
  <si>
    <t>Toilet Accessories,  Fire Extinguishers &amp; Window Treatments</t>
  </si>
  <si>
    <t xml:space="preserve">Fire Caulking </t>
  </si>
  <si>
    <t>Wall/Column Coverings - Corner Guards &amp; Bumpers</t>
  </si>
  <si>
    <t>Interior Signage</t>
  </si>
  <si>
    <t>Lockers</t>
  </si>
  <si>
    <t>CONVEYING</t>
  </si>
  <si>
    <t>SPECIAL CONSTRUCTION</t>
  </si>
  <si>
    <t>Lab Equipment</t>
  </si>
  <si>
    <t xml:space="preserve">P-Tube </t>
  </si>
  <si>
    <t xml:space="preserve">Radiation Shielding </t>
  </si>
  <si>
    <t xml:space="preserve">Food Serivce </t>
  </si>
  <si>
    <t>FIRE PROTECTION</t>
  </si>
  <si>
    <t>Fire Sprinklers</t>
  </si>
  <si>
    <t>MECHANICAL</t>
  </si>
  <si>
    <t>HVAC</t>
  </si>
  <si>
    <t xml:space="preserve">Piping </t>
  </si>
  <si>
    <t>Controls</t>
  </si>
  <si>
    <t>ELECTRICAL</t>
  </si>
  <si>
    <t>Electrical</t>
  </si>
  <si>
    <t>Fire Alarm</t>
  </si>
  <si>
    <t>Data</t>
  </si>
  <si>
    <t>DPR Construction</t>
  </si>
  <si>
    <t>Contractors Insurance &amp; Bonds</t>
  </si>
  <si>
    <t>&lt;-- Enter Fee % in Cell</t>
  </si>
  <si>
    <t>Design &amp; Construction Contingency</t>
  </si>
  <si>
    <t>PROJECTED CONSTRUCTION COSTS</t>
  </si>
  <si>
    <t>DESIGN COST</t>
  </si>
  <si>
    <t xml:space="preserve">Meeting Target Proect Costs </t>
  </si>
  <si>
    <t>Lab</t>
  </si>
  <si>
    <t xml:space="preserve">DPR </t>
  </si>
  <si>
    <t>Cal Casework</t>
  </si>
  <si>
    <t>Lowest price</t>
  </si>
  <si>
    <t>Platinum Puertes</t>
  </si>
  <si>
    <t>Door Protections, shop drawings</t>
  </si>
  <si>
    <t>Carpeteria and Tileria</t>
  </si>
  <si>
    <t>Best Value</t>
  </si>
  <si>
    <t>T-Bar</t>
  </si>
  <si>
    <t>Acoustical Metal Pan</t>
  </si>
  <si>
    <t>Stony Stainers</t>
  </si>
  <si>
    <t>Submittals</t>
  </si>
  <si>
    <t>Tough Tim's Bathroom Inc</t>
  </si>
  <si>
    <t>Field Verification</t>
  </si>
  <si>
    <t>Squawking Caulking</t>
  </si>
  <si>
    <t>Inclusions</t>
  </si>
  <si>
    <t>Redwood Original Cuts</t>
  </si>
  <si>
    <t>Value</t>
  </si>
  <si>
    <t>CH &amp; G Protection</t>
  </si>
  <si>
    <t>World Specialties Direct</t>
  </si>
  <si>
    <t>Clean-up, LEED</t>
  </si>
  <si>
    <t>Bare Down Contractors</t>
  </si>
  <si>
    <t>Easy Lifts</t>
  </si>
  <si>
    <t>Lab Geek Equipment</t>
  </si>
  <si>
    <t>Lowest Price</t>
  </si>
  <si>
    <t>Quick Shot System</t>
  </si>
  <si>
    <t>Warranty</t>
  </si>
  <si>
    <t>Knight</t>
  </si>
  <si>
    <t>West Coast Restaurant Supply</t>
  </si>
  <si>
    <t>West Coast Fire Protection</t>
  </si>
  <si>
    <t>Temporary Protection</t>
  </si>
  <si>
    <t>Fitter and Sheet Mechanical</t>
  </si>
  <si>
    <t>Lowest EMR</t>
  </si>
  <si>
    <t>Pergo Engineered Systems</t>
  </si>
  <si>
    <t>ModBus Controls</t>
  </si>
  <si>
    <t>Lowest Price, Inclusions</t>
  </si>
  <si>
    <t>Tiered Electric</t>
  </si>
  <si>
    <t>Blazer Electrical</t>
  </si>
  <si>
    <t>Testing</t>
  </si>
  <si>
    <t>White Panda Communication</t>
  </si>
  <si>
    <t>Low Voltage Inclusions</t>
  </si>
  <si>
    <t>DPR Self Perform</t>
  </si>
  <si>
    <t>Open Wide</t>
  </si>
  <si>
    <t>Orville Redenbacher Ceilings</t>
  </si>
  <si>
    <t>Omega Bathrooms</t>
  </si>
  <si>
    <t>Magic Signs</t>
  </si>
  <si>
    <t>Bear Down Contractors</t>
  </si>
  <si>
    <t>Shiny Equipment Inc.</t>
  </si>
  <si>
    <t>Arrowhead Fire Protection</t>
  </si>
  <si>
    <t>Prime That Trap Plumbing</t>
  </si>
  <si>
    <t>Modbus Controls</t>
  </si>
  <si>
    <t>High Voltage Electric</t>
  </si>
  <si>
    <t>Blazer Electric Inc.</t>
  </si>
  <si>
    <t>Pretty Lights Fiver Mash Up Co.</t>
  </si>
  <si>
    <t xml:space="preserve">Self Preformed </t>
  </si>
  <si>
    <t>NorCon Builders</t>
  </si>
  <si>
    <t>E-Z Does It Construction</t>
  </si>
  <si>
    <t>World Specialties Direct, Inc.</t>
  </si>
  <si>
    <t>Raiser Technologies</t>
  </si>
  <si>
    <t>A. Taylor Building Solutions</t>
  </si>
  <si>
    <t>Fremont HVAC</t>
  </si>
  <si>
    <t>Blazer Electric, Inc.</t>
  </si>
  <si>
    <t>Pretty Lights Fiber Mash Up Co.</t>
  </si>
  <si>
    <t>Billy's Base and More</t>
  </si>
  <si>
    <t>Platinum PUERTAS</t>
  </si>
  <si>
    <t>Capeteria and Tileria</t>
  </si>
  <si>
    <t>ABCeilings</t>
  </si>
  <si>
    <t>Splish Splash</t>
  </si>
  <si>
    <t>Squaking Caulking</t>
  </si>
  <si>
    <t>Janet Island</t>
  </si>
  <si>
    <t>Soaring Eagle</t>
  </si>
  <si>
    <t xml:space="preserve">Hammertime </t>
  </si>
  <si>
    <t>Shiny Equipment</t>
  </si>
  <si>
    <t>Quick Shot Systems</t>
  </si>
  <si>
    <t>Sporkers</t>
  </si>
  <si>
    <t>Snowden Technologies</t>
  </si>
  <si>
    <t>Blazer Electric</t>
  </si>
  <si>
    <t>Pretty Lights Fiber Mash Up</t>
  </si>
  <si>
    <t>DPR</t>
  </si>
  <si>
    <t>Bill's Base and More</t>
  </si>
  <si>
    <t>Slippery Slope Tile</t>
  </si>
  <si>
    <t>AB Ceilings</t>
  </si>
  <si>
    <t>Slick Nick</t>
  </si>
  <si>
    <t>CH&amp;G Protection</t>
  </si>
  <si>
    <t>Wolrd Specialties Direct</t>
  </si>
  <si>
    <t>Hammer Time contractos</t>
  </si>
  <si>
    <t>Raiser tech</t>
  </si>
  <si>
    <t>Shiny Equipment nc</t>
  </si>
  <si>
    <t>Quick shot Systems</t>
  </si>
  <si>
    <t>Pepper Tech</t>
  </si>
  <si>
    <t>Belimo Plus</t>
  </si>
  <si>
    <t>Tiered  Electrical</t>
  </si>
  <si>
    <t>Blazer Electric Inc</t>
  </si>
  <si>
    <t>Pretty Lights Fiber</t>
  </si>
  <si>
    <t xml:space="preserve">NorCon Builders </t>
  </si>
  <si>
    <t>Carpeteria</t>
  </si>
  <si>
    <t>Spuawking Caulking</t>
  </si>
  <si>
    <t>Redwood Original</t>
  </si>
  <si>
    <t>DAWG</t>
  </si>
  <si>
    <t>Magic! Signs</t>
  </si>
  <si>
    <t>Hammetime Contractors</t>
  </si>
  <si>
    <t>Easy Lift, Inc.</t>
  </si>
  <si>
    <t>Lab Greek Equipment</t>
  </si>
  <si>
    <t>Quick Shot</t>
  </si>
  <si>
    <t>A. Taylor</t>
  </si>
  <si>
    <t>West Coast</t>
  </si>
  <si>
    <t>Fitter and Sheet Mech</t>
  </si>
  <si>
    <t>Prime</t>
  </si>
  <si>
    <t>MODBUS</t>
  </si>
  <si>
    <t>Sysertech</t>
  </si>
  <si>
    <t xml:space="preserve">Pretty Lights </t>
  </si>
  <si>
    <t>Self Performed</t>
  </si>
  <si>
    <t xml:space="preserve">LEED Documentation done in house saving $300,000.  </t>
  </si>
  <si>
    <t>Platinum Puertas</t>
  </si>
  <si>
    <t>Superior abilities in 3D modeling and shop drawings. Coordination</t>
  </si>
  <si>
    <t>All Subs Spec the same work. They were low bid</t>
  </si>
  <si>
    <t>low bid. Off site storage. Same inclusions</t>
  </si>
  <si>
    <t>includes patching</t>
  </si>
  <si>
    <t>Bathrooms, LLC.</t>
  </si>
  <si>
    <t>included window treatment</t>
  </si>
  <si>
    <t>Hole Stuffers</t>
  </si>
  <si>
    <t>low bid was unclear if it included vertical penetrations</t>
  </si>
  <si>
    <t>certified forestry stewardship agreement</t>
  </si>
  <si>
    <t>DAWG Deflections</t>
  </si>
  <si>
    <t>included bumber base and wall covers</t>
  </si>
  <si>
    <t>field verification and shop drawings</t>
  </si>
  <si>
    <t>detailed and complete</t>
  </si>
  <si>
    <t>Easy Lifts, Inc.</t>
  </si>
  <si>
    <t>low bid.</t>
  </si>
  <si>
    <t>low reasonable bid</t>
  </si>
  <si>
    <t>low bid with warranty</t>
  </si>
  <si>
    <t>quoted correct spec section. Included drawings and daily clean-up</t>
  </si>
  <si>
    <t>included keying of hardware locks, connection to Soda System and final hook-up. Low bid with taxes included. Furnish and Install exhaust hoods</t>
  </si>
  <si>
    <t>low bid</t>
  </si>
  <si>
    <t>safety rating &amp; painted support wires</t>
  </si>
  <si>
    <t>low bid. Most clarified scope</t>
  </si>
  <si>
    <t>safety rating</t>
  </si>
  <si>
    <t>Tiered Electrical</t>
  </si>
  <si>
    <t>comissioning and pretest</t>
  </si>
  <si>
    <t>detailed. Covered more work for less money.</t>
  </si>
  <si>
    <t xml:space="preserve">Splish Splash </t>
  </si>
  <si>
    <t>Omega</t>
  </si>
  <si>
    <t>Woodchuckers INC</t>
  </si>
  <si>
    <t>Raiser Techolgies</t>
  </si>
  <si>
    <t>Restaurant Supply</t>
  </si>
  <si>
    <t>Mason East Mechanical</t>
  </si>
  <si>
    <t>MGMT Data</t>
  </si>
  <si>
    <t>08-9010</t>
  </si>
  <si>
    <t>Fireproofing - Labor</t>
  </si>
  <si>
    <t>08-9011</t>
  </si>
  <si>
    <t xml:space="preserve">Fireproofing - Material </t>
  </si>
  <si>
    <t>08-9017</t>
  </si>
  <si>
    <t>Lanmor Services - Labor</t>
  </si>
  <si>
    <t>08-9018</t>
  </si>
  <si>
    <t>Lanmor Services - Material</t>
  </si>
  <si>
    <t>08-9021</t>
  </si>
  <si>
    <t>Auto Operators (Smart Doors) - Labor</t>
  </si>
  <si>
    <t>08-9022</t>
  </si>
  <si>
    <t>Auto Operators (Smart Doors) - Material</t>
  </si>
  <si>
    <t>08-9030</t>
  </si>
  <si>
    <t>Glass &amp; Glazing (Trainor Labor)</t>
  </si>
  <si>
    <t>08-9031</t>
  </si>
  <si>
    <t>Galss &amp; Glazing (Trainor Material)</t>
  </si>
  <si>
    <t>08-9034</t>
  </si>
  <si>
    <t>Doors - Labor</t>
  </si>
  <si>
    <t>08-9035</t>
  </si>
  <si>
    <t>Doors - Material</t>
  </si>
  <si>
    <t>08-9036</t>
  </si>
  <si>
    <t xml:space="preserve">Accordion Fire Doors - Labor </t>
  </si>
  <si>
    <t>08-9037</t>
  </si>
  <si>
    <t xml:space="preserve">Accordion Fire Doors - Materials </t>
  </si>
  <si>
    <t>08-9038</t>
  </si>
  <si>
    <t xml:space="preserve">Operable Partition - Labor </t>
  </si>
  <si>
    <t>08-9039</t>
  </si>
  <si>
    <t>Operable Partition - Material</t>
  </si>
  <si>
    <t>08-9040</t>
  </si>
  <si>
    <t>ICU Doors and Door Operators - Labor</t>
  </si>
  <si>
    <t>08-9041</t>
  </si>
  <si>
    <t xml:space="preserve">ICU Doors and Door Operators - Material </t>
  </si>
  <si>
    <t>08-9080</t>
  </si>
  <si>
    <t xml:space="preserve">Paint - Labor </t>
  </si>
  <si>
    <t>08-9081</t>
  </si>
  <si>
    <t xml:space="preserve">Paint - Material </t>
  </si>
  <si>
    <t>08-9090</t>
  </si>
  <si>
    <t>Casework - Labor</t>
  </si>
  <si>
    <t>08-9091</t>
  </si>
  <si>
    <t xml:space="preserve">Casework - Material </t>
  </si>
  <si>
    <t>08-9092</t>
  </si>
  <si>
    <t>Flooring - Labor</t>
  </si>
  <si>
    <t>08-9093</t>
  </si>
  <si>
    <t>Flooring - Material</t>
  </si>
  <si>
    <t>08-9094</t>
  </si>
  <si>
    <t>Terrazzo - Labor</t>
  </si>
  <si>
    <t>08-9095</t>
  </si>
  <si>
    <t xml:space="preserve">Terrazzo - Material </t>
  </si>
  <si>
    <t>08-9096</t>
  </si>
  <si>
    <t>Acoustical Ceiling - Labor</t>
  </si>
  <si>
    <t>08-9097</t>
  </si>
  <si>
    <t xml:space="preserve">Acoustical Ceiling - Material </t>
  </si>
  <si>
    <t>08-9098</t>
  </si>
  <si>
    <t>Epoxy - Labor</t>
  </si>
  <si>
    <t>08-9099</t>
  </si>
  <si>
    <t xml:space="preserve">Epoxy - Material </t>
  </si>
  <si>
    <t>08-9100</t>
  </si>
  <si>
    <t>Fence Gate - Labor</t>
  </si>
  <si>
    <t>08-9101</t>
  </si>
  <si>
    <t>Fence Gate - Material</t>
  </si>
  <si>
    <t>09-9000</t>
  </si>
  <si>
    <t xml:space="preserve">Hydraulic Elevator - Labor </t>
  </si>
  <si>
    <t>09-9001</t>
  </si>
  <si>
    <t xml:space="preserve">Hydraulic Elevator - Material </t>
  </si>
  <si>
    <t>09-9002</t>
  </si>
  <si>
    <t xml:space="preserve">Pneumatic Tube System - Labor </t>
  </si>
  <si>
    <t>09-9003</t>
  </si>
  <si>
    <t xml:space="preserve">Pneumatic Tube System - Material </t>
  </si>
  <si>
    <t>09-9004</t>
  </si>
  <si>
    <t>Auto Door Operator - Smart Doors</t>
  </si>
  <si>
    <t>09-9005</t>
  </si>
  <si>
    <t>Elevator Service - Centric Labor</t>
  </si>
  <si>
    <t>10-9000</t>
  </si>
  <si>
    <t xml:space="preserve">Toilet Accessories - Labor </t>
  </si>
  <si>
    <t>10-9001</t>
  </si>
  <si>
    <t xml:space="preserve">Toilet Accessories - Material </t>
  </si>
  <si>
    <t>10-9004</t>
  </si>
  <si>
    <t>Wall Protection - Labor</t>
  </si>
  <si>
    <t>10-9005</t>
  </si>
  <si>
    <t xml:space="preserve">Wall Protection - Material </t>
  </si>
  <si>
    <t>10-9006</t>
  </si>
  <si>
    <t xml:space="preserve">Window Treatment - Labor </t>
  </si>
  <si>
    <t>10-9007</t>
  </si>
  <si>
    <t xml:space="preserve">Window Treatment - Material </t>
  </si>
  <si>
    <t>11-9000</t>
  </si>
  <si>
    <t xml:space="preserve">OR Supports - Labor </t>
  </si>
  <si>
    <t>11-9001</t>
  </si>
  <si>
    <t xml:space="preserve">OR Supports - Material </t>
  </si>
  <si>
    <t>11-9005</t>
  </si>
  <si>
    <t xml:space="preserve">Patient Lifts </t>
  </si>
  <si>
    <t>12-9000</t>
  </si>
  <si>
    <t xml:space="preserve">Fire Protection - Labor </t>
  </si>
  <si>
    <t>12-9001</t>
  </si>
  <si>
    <t>Fire Protection - Material</t>
  </si>
  <si>
    <t>13-9000</t>
  </si>
  <si>
    <t>Mechanical - Labor</t>
  </si>
  <si>
    <t>13-9001</t>
  </si>
  <si>
    <t xml:space="preserve">Mechanical -  Material </t>
  </si>
  <si>
    <t>13-9002</t>
  </si>
  <si>
    <t>Bel-Aire Labor</t>
  </si>
  <si>
    <t>13-9003</t>
  </si>
  <si>
    <t>Bel-Aire Material</t>
  </si>
  <si>
    <t>13-9004</t>
  </si>
  <si>
    <t>Fuel Tank - Labor</t>
  </si>
  <si>
    <t>13-9005</t>
  </si>
  <si>
    <t>Fuel Tank - Material</t>
  </si>
  <si>
    <t>13-9006</t>
  </si>
  <si>
    <t>Labor: Mechanical</t>
  </si>
  <si>
    <t>13-9007</t>
  </si>
  <si>
    <t>Materials: Mechanical</t>
  </si>
  <si>
    <t>14-9000</t>
  </si>
  <si>
    <t xml:space="preserve">Electrical - Labor </t>
  </si>
  <si>
    <t>14-9001</t>
  </si>
  <si>
    <t xml:space="preserve">Electrical - Material </t>
  </si>
  <si>
    <t>14-9002</t>
  </si>
  <si>
    <t>Special Systems Cabling - Labor</t>
  </si>
  <si>
    <t>14-9003</t>
  </si>
  <si>
    <t xml:space="preserve">Special Systems Cabling - Material </t>
  </si>
  <si>
    <t>14-9004</t>
  </si>
  <si>
    <t>Security Integration - Labor</t>
  </si>
  <si>
    <t>14-9005</t>
  </si>
  <si>
    <t xml:space="preserve">Security Integration - Material </t>
  </si>
  <si>
    <t>16-9040</t>
  </si>
  <si>
    <t xml:space="preserve">Temporary Scaffolding </t>
  </si>
  <si>
    <t>16-9041</t>
  </si>
  <si>
    <t>Scaffolding (Safway Material)</t>
  </si>
  <si>
    <t>16-9042</t>
  </si>
  <si>
    <t>Scaffolding Harsco Labor</t>
  </si>
  <si>
    <t>16-9043</t>
  </si>
  <si>
    <t>Scaffolding Harsco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</si>
</sst>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_);_(* \(#,##0.00\);_(* \-??_);_(@_)"/>
    <numFmt numFmtId="167" formatCode="_(\$* #,##0.00_);_(\$* \(#,##0.00\);_(\$* \-??_);_(@_)"/>
    <numFmt numFmtId="168" formatCode="&quot;$&quot;#,##0"/>
    <numFmt numFmtId="169" formatCode="_(* #,##0_);_(* \(#,##0\);_(* &quot;-&quot;??_);_(@_)"/>
    <numFmt numFmtId="170" formatCode="_(* #,##0.0_);_(* \(#,##0.0\);_(* &quot;-&quot;??_);_(@_)"/>
    <numFmt numFmtId="171" formatCode="0.0"/>
    <numFmt numFmtId="172" formatCode="[$-409]h:mm\ AM/PM;@"/>
    <numFmt numFmtId="173" formatCode="&quot;$&quot;#,##0.00"/>
    <numFmt numFmtId="174" formatCode="\$#,##0"/>
  </numFmts>
  <fonts count="33">
    <font>
      <sz val="12"/>
      <color theme="1"/>
      <name val="FrnkGothITC Bk BT"/>
      <family val="2"/>
    </font>
    <font>
      <b/>
      <sz val="10"/>
      <name val="FrnkGothITC Bk BT"/>
      <family val="2"/>
    </font>
    <font>
      <b/>
      <sz val="9"/>
      <name val="FrnkGothITC Bk BT"/>
      <family val="2"/>
    </font>
    <font>
      <sz val="9"/>
      <name val="FrnkGothITC Bk BT"/>
      <family val="2"/>
    </font>
    <font>
      <b/>
      <sz val="16"/>
      <name val="FrnkGothITC Bk BT"/>
      <family val="2"/>
    </font>
    <font>
      <sz val="12"/>
      <color indexed="8"/>
      <name val="FrnkGothITC Bk BT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FrnkGothITC Bk BT"/>
      <family val="2"/>
    </font>
    <font>
      <sz val="14"/>
      <name val="FrnkGothITC Bk BT"/>
      <family val="2"/>
    </font>
    <font>
      <sz val="12"/>
      <color theme="1"/>
      <name val="FrnkGothITC Bk BT"/>
      <family val="2"/>
    </font>
    <font>
      <b/>
      <sz val="10"/>
      <color rgb="FFFF0000"/>
      <name val="FrnkGothITC Bk BT"/>
      <family val="2"/>
    </font>
    <font>
      <b/>
      <sz val="9"/>
      <color theme="0"/>
      <name val="FrnkGothITC Bk BT"/>
      <family val="2"/>
    </font>
    <font>
      <b/>
      <sz val="9"/>
      <color rgb="FFFF0000"/>
      <name val="FrnkGothITC Bk BT"/>
      <family val="2"/>
    </font>
    <font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2"/>
      <color theme="1"/>
      <name val="Franklin Gothic Book"/>
      <family val="2"/>
    </font>
    <font>
      <sz val="14"/>
      <color theme="1"/>
      <name val="FrnkGothITC Bk BT"/>
      <family val="2"/>
    </font>
    <font>
      <b/>
      <sz val="14"/>
      <color theme="0"/>
      <name val="FrnkGothITC Bk BT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22"/>
      <color theme="1"/>
      <name val="FrnkGothITC Bk BT"/>
      <family val="2"/>
    </font>
    <font>
      <sz val="10"/>
      <name val="FrnkGothITC Bk BT"/>
      <family val="2"/>
    </font>
    <font>
      <b/>
      <sz val="8"/>
      <color rgb="FFFF0000"/>
      <name val="FrnkGothITC Bk BT"/>
      <family val="2"/>
    </font>
    <font>
      <sz val="10"/>
      <name val="Arial"/>
      <family val="2"/>
    </font>
    <font>
      <b/>
      <sz val="9"/>
      <color indexed="11"/>
      <name val="Arial"/>
      <family val="2"/>
    </font>
    <font>
      <sz val="9"/>
      <color indexed="8"/>
      <name val="Arial"/>
      <family val="2"/>
    </font>
    <font>
      <b/>
      <sz val="9"/>
      <color indexed="9"/>
      <name val="FrnkGothITC Bk BT"/>
      <family val="2"/>
    </font>
    <font>
      <sz val="9"/>
      <name val="Calibri"/>
      <family val="2"/>
    </font>
    <font>
      <sz val="9"/>
      <color rgb="FFFF0000"/>
      <name val="FrnkGothITC Bk BT"/>
      <family val="2"/>
    </font>
    <font>
      <sz val="9"/>
      <name val="Times New Roman"/>
      <family val="2"/>
      <charset val="204"/>
    </font>
    <font>
      <sz val="9"/>
      <name val="Times New Roman"/>
      <family val="1"/>
    </font>
    <font>
      <sz val="9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n">
        <color rgb="FF003399"/>
      </bottom>
      <diagonal/>
    </border>
    <border>
      <left/>
      <right/>
      <top style="medium">
        <color rgb="FF003399"/>
      </top>
      <bottom/>
      <diagonal/>
    </border>
    <border>
      <left/>
      <right/>
      <top style="medium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5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24" fillId="0" borderId="0">
      <alignment vertical="center"/>
    </xf>
  </cellStyleXfs>
  <cellXfs count="49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0" borderId="9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92" xfId="0" applyFont="1" applyBorder="1"/>
    <xf numFmtId="0" fontId="2" fillId="0" borderId="0" xfId="0" applyFont="1" applyBorder="1"/>
    <xf numFmtId="0" fontId="3" fillId="0" borderId="0" xfId="0" applyFont="1"/>
    <xf numFmtId="0" fontId="2" fillId="0" borderId="94" xfId="0" applyFont="1" applyBorder="1" applyAlignment="1"/>
    <xf numFmtId="0" fontId="2" fillId="0" borderId="92" xfId="0" applyFont="1" applyBorder="1" applyAlignment="1"/>
    <xf numFmtId="0" fontId="2" fillId="0" borderId="95" xfId="0" applyFont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2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9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165" fontId="13" fillId="4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14" fillId="0" borderId="0" xfId="0" applyFont="1"/>
    <xf numFmtId="6" fontId="15" fillId="0" borderId="0" xfId="0" applyNumberFormat="1" applyFont="1" applyFill="1"/>
    <xf numFmtId="6" fontId="15" fillId="0" borderId="4" xfId="0" applyNumberFormat="1" applyFont="1" applyFill="1" applyBorder="1"/>
    <xf numFmtId="6" fontId="15" fillId="0" borderId="5" xfId="0" applyNumberFormat="1" applyFont="1" applyFill="1" applyBorder="1" applyAlignment="1">
      <alignment horizontal="center"/>
    </xf>
    <xf numFmtId="6" fontId="15" fillId="0" borderId="6" xfId="0" applyNumberFormat="1" applyFont="1" applyFill="1" applyBorder="1"/>
    <xf numFmtId="0" fontId="15" fillId="0" borderId="5" xfId="0" applyFont="1" applyFill="1" applyBorder="1"/>
    <xf numFmtId="6" fontId="15" fillId="0" borderId="5" xfId="0" applyNumberFormat="1" applyFont="1" applyFill="1" applyBorder="1"/>
    <xf numFmtId="169" fontId="15" fillId="0" borderId="0" xfId="1" applyNumberFormat="1" applyFont="1" applyFill="1"/>
    <xf numFmtId="6" fontId="15" fillId="0" borderId="7" xfId="0" applyNumberFormat="1" applyFont="1" applyFill="1" applyBorder="1" applyAlignment="1">
      <alignment horizontal="center"/>
    </xf>
    <xf numFmtId="6" fontId="16" fillId="0" borderId="0" xfId="0" applyNumberFormat="1" applyFont="1" applyFill="1"/>
    <xf numFmtId="169" fontId="16" fillId="0" borderId="0" xfId="1" applyNumberFormat="1" applyFont="1" applyFill="1"/>
    <xf numFmtId="6" fontId="15" fillId="0" borderId="8" xfId="0" applyNumberFormat="1" applyFont="1" applyFill="1" applyBorder="1" applyAlignment="1">
      <alignment horizontal="center"/>
    </xf>
    <xf numFmtId="6" fontId="15" fillId="0" borderId="9" xfId="0" applyNumberFormat="1" applyFont="1" applyFill="1" applyBorder="1" applyAlignment="1">
      <alignment horizontal="center"/>
    </xf>
    <xf numFmtId="169" fontId="15" fillId="0" borderId="10" xfId="1" applyNumberFormat="1" applyFont="1" applyFill="1" applyBorder="1" applyAlignment="1">
      <alignment horizontal="center"/>
    </xf>
    <xf numFmtId="6" fontId="15" fillId="0" borderId="11" xfId="0" applyNumberFormat="1" applyFont="1" applyFill="1" applyBorder="1" applyAlignment="1">
      <alignment horizontal="center"/>
    </xf>
    <xf numFmtId="6" fontId="15" fillId="0" borderId="12" xfId="0" applyNumberFormat="1" applyFont="1" applyFill="1" applyBorder="1" applyAlignment="1">
      <alignment horizontal="center"/>
    </xf>
    <xf numFmtId="6" fontId="15" fillId="0" borderId="15" xfId="0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center"/>
    </xf>
    <xf numFmtId="6" fontId="15" fillId="0" borderId="17" xfId="0" applyNumberFormat="1" applyFont="1" applyFill="1" applyBorder="1" applyAlignment="1">
      <alignment horizontal="center"/>
    </xf>
    <xf numFmtId="6" fontId="15" fillId="0" borderId="18" xfId="0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6" fontId="15" fillId="0" borderId="19" xfId="0" applyNumberFormat="1" applyFont="1" applyFill="1" applyBorder="1" applyAlignment="1">
      <alignment horizontal="center"/>
    </xf>
    <xf numFmtId="6" fontId="15" fillId="0" borderId="20" xfId="0" applyNumberFormat="1" applyFont="1" applyFill="1" applyBorder="1" applyAlignment="1">
      <alignment horizontal="center"/>
    </xf>
    <xf numFmtId="6" fontId="15" fillId="0" borderId="21" xfId="0" applyNumberFormat="1" applyFont="1" applyFill="1" applyBorder="1" applyAlignment="1">
      <alignment horizontal="center"/>
    </xf>
    <xf numFmtId="37" fontId="15" fillId="0" borderId="20" xfId="1" applyNumberFormat="1" applyFont="1" applyFill="1" applyBorder="1" applyAlignment="1">
      <alignment horizontal="center"/>
    </xf>
    <xf numFmtId="37" fontId="15" fillId="0" borderId="22" xfId="1" applyNumberFormat="1" applyFont="1" applyFill="1" applyBorder="1" applyAlignment="1">
      <alignment horizontal="center"/>
    </xf>
    <xf numFmtId="37" fontId="15" fillId="0" borderId="23" xfId="1" applyNumberFormat="1" applyFont="1" applyFill="1" applyBorder="1" applyAlignment="1">
      <alignment horizontal="center"/>
    </xf>
    <xf numFmtId="37" fontId="15" fillId="0" borderId="21" xfId="1" applyNumberFormat="1" applyFont="1" applyFill="1" applyBorder="1" applyAlignment="1">
      <alignment horizontal="center"/>
    </xf>
    <xf numFmtId="37" fontId="15" fillId="0" borderId="24" xfId="1" applyNumberFormat="1" applyFont="1" applyFill="1" applyBorder="1" applyAlignment="1">
      <alignment horizontal="center"/>
    </xf>
    <xf numFmtId="37" fontId="15" fillId="0" borderId="25" xfId="1" applyNumberFormat="1" applyFont="1" applyFill="1" applyBorder="1" applyAlignment="1">
      <alignment horizontal="center"/>
    </xf>
    <xf numFmtId="37" fontId="15" fillId="0" borderId="0" xfId="1" applyNumberFormat="1" applyFont="1" applyFill="1" applyAlignment="1">
      <alignment horizontal="center"/>
    </xf>
    <xf numFmtId="37" fontId="15" fillId="0" borderId="19" xfId="1" applyNumberFormat="1" applyFont="1" applyFill="1" applyBorder="1" applyAlignment="1">
      <alignment horizontal="center"/>
    </xf>
    <xf numFmtId="6" fontId="15" fillId="0" borderId="26" xfId="0" applyNumberFormat="1" applyFont="1" applyFill="1" applyBorder="1"/>
    <xf numFmtId="6" fontId="15" fillId="0" borderId="27" xfId="0" applyNumberFormat="1" applyFont="1" applyFill="1" applyBorder="1" applyAlignment="1">
      <alignment horizontal="right"/>
    </xf>
    <xf numFmtId="6" fontId="15" fillId="0" borderId="26" xfId="0" applyNumberFormat="1" applyFont="1" applyFill="1" applyBorder="1" applyAlignment="1">
      <alignment horizontal="center"/>
    </xf>
    <xf numFmtId="6" fontId="15" fillId="0" borderId="28" xfId="0" applyNumberFormat="1" applyFont="1" applyFill="1" applyBorder="1" applyAlignment="1">
      <alignment horizontal="center"/>
    </xf>
    <xf numFmtId="6" fontId="15" fillId="0" borderId="29" xfId="0" applyNumberFormat="1" applyFont="1" applyFill="1" applyBorder="1"/>
    <xf numFmtId="169" fontId="15" fillId="0" borderId="28" xfId="1" applyNumberFormat="1" applyFont="1" applyFill="1" applyBorder="1" applyAlignment="1">
      <alignment horizontal="center"/>
    </xf>
    <xf numFmtId="6" fontId="15" fillId="0" borderId="30" xfId="0" applyNumberFormat="1" applyFont="1" applyFill="1" applyBorder="1"/>
    <xf numFmtId="0" fontId="15" fillId="0" borderId="31" xfId="0" applyFont="1" applyFill="1" applyBorder="1"/>
    <xf numFmtId="0" fontId="15" fillId="0" borderId="29" xfId="0" applyNumberFormat="1" applyFont="1" applyFill="1" applyBorder="1"/>
    <xf numFmtId="6" fontId="15" fillId="0" borderId="30" xfId="0" applyNumberFormat="1" applyFont="1" applyFill="1" applyBorder="1" applyAlignment="1">
      <alignment horizontal="center"/>
    </xf>
    <xf numFmtId="170" fontId="15" fillId="0" borderId="32" xfId="1" applyNumberFormat="1" applyFont="1" applyFill="1" applyBorder="1" applyAlignment="1">
      <alignment horizontal="center"/>
    </xf>
    <xf numFmtId="170" fontId="15" fillId="0" borderId="19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center"/>
    </xf>
    <xf numFmtId="0" fontId="15" fillId="0" borderId="0" xfId="0" applyNumberFormat="1" applyFont="1" applyFill="1" applyBorder="1"/>
    <xf numFmtId="0" fontId="6" fillId="0" borderId="33" xfId="0" applyFont="1" applyFill="1" applyBorder="1" applyAlignment="1">
      <alignment horizontal="right"/>
    </xf>
    <xf numFmtId="6" fontId="15" fillId="0" borderId="35" xfId="0" applyNumberFormat="1" applyFont="1" applyFill="1" applyBorder="1"/>
    <xf numFmtId="6" fontId="15" fillId="0" borderId="36" xfId="0" applyNumberFormat="1" applyFont="1" applyFill="1" applyBorder="1"/>
    <xf numFmtId="6" fontId="15" fillId="0" borderId="35" xfId="0" applyNumberFormat="1" applyFont="1" applyFill="1" applyBorder="1" applyAlignment="1">
      <alignment horizontal="center"/>
    </xf>
    <xf numFmtId="6" fontId="15" fillId="0" borderId="37" xfId="0" applyNumberFormat="1" applyFont="1" applyFill="1" applyBorder="1" applyAlignment="1">
      <alignment horizontal="center"/>
    </xf>
    <xf numFmtId="6" fontId="15" fillId="0" borderId="38" xfId="0" applyNumberFormat="1" applyFont="1" applyFill="1" applyBorder="1"/>
    <xf numFmtId="169" fontId="15" fillId="0" borderId="37" xfId="1" applyNumberFormat="1" applyFont="1" applyFill="1" applyBorder="1" applyAlignment="1">
      <alignment horizontal="center"/>
    </xf>
    <xf numFmtId="6" fontId="15" fillId="0" borderId="39" xfId="0" applyNumberFormat="1" applyFont="1" applyFill="1" applyBorder="1"/>
    <xf numFmtId="0" fontId="15" fillId="0" borderId="40" xfId="0" applyFont="1" applyFill="1" applyBorder="1"/>
    <xf numFmtId="0" fontId="15" fillId="0" borderId="38" xfId="0" applyNumberFormat="1" applyFont="1" applyFill="1" applyBorder="1"/>
    <xf numFmtId="6" fontId="15" fillId="0" borderId="39" xfId="0" applyNumberFormat="1" applyFont="1" applyFill="1" applyBorder="1" applyAlignment="1">
      <alignment horizontal="center"/>
    </xf>
    <xf numFmtId="170" fontId="15" fillId="0" borderId="41" xfId="1" applyNumberFormat="1" applyFont="1" applyFill="1" applyBorder="1" applyAlignment="1">
      <alignment horizontal="center"/>
    </xf>
    <xf numFmtId="165" fontId="14" fillId="0" borderId="42" xfId="0" applyNumberFormat="1" applyFont="1" applyBorder="1"/>
    <xf numFmtId="168" fontId="14" fillId="0" borderId="42" xfId="0" applyNumberFormat="1" applyFont="1" applyBorder="1"/>
    <xf numFmtId="0" fontId="17" fillId="0" borderId="0" xfId="0" applyFont="1"/>
    <xf numFmtId="168" fontId="17" fillId="0" borderId="0" xfId="0" applyNumberFormat="1" applyFont="1"/>
    <xf numFmtId="1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7" fillId="5" borderId="0" xfId="0" applyNumberFormat="1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5" borderId="0" xfId="0" applyNumberFormat="1" applyFont="1" applyFill="1" applyAlignment="1">
      <alignment horizontal="center"/>
    </xf>
    <xf numFmtId="0" fontId="8" fillId="0" borderId="43" xfId="0" applyFont="1" applyFill="1" applyBorder="1" applyAlignment="1">
      <alignment horizontal="center"/>
    </xf>
    <xf numFmtId="168" fontId="17" fillId="0" borderId="44" xfId="0" applyNumberFormat="1" applyFont="1" applyBorder="1"/>
    <xf numFmtId="171" fontId="17" fillId="0" borderId="44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0" fontId="17" fillId="0" borderId="45" xfId="0" applyFont="1" applyBorder="1"/>
    <xf numFmtId="0" fontId="8" fillId="0" borderId="44" xfId="0" applyFont="1" applyFill="1" applyBorder="1"/>
    <xf numFmtId="168" fontId="17" fillId="4" borderId="44" xfId="0" applyNumberFormat="1" applyFont="1" applyFill="1" applyBorder="1" applyAlignment="1">
      <alignment vertical="center"/>
    </xf>
    <xf numFmtId="171" fontId="17" fillId="4" borderId="44" xfId="0" applyNumberFormat="1" applyFont="1" applyFill="1" applyBorder="1" applyAlignment="1">
      <alignment horizontal="center"/>
    </xf>
    <xf numFmtId="168" fontId="17" fillId="5" borderId="44" xfId="0" applyNumberFormat="1" applyFont="1" applyFill="1" applyBorder="1"/>
    <xf numFmtId="1" fontId="17" fillId="5" borderId="44" xfId="0" applyNumberFormat="1" applyFont="1" applyFill="1" applyBorder="1" applyAlignment="1">
      <alignment horizontal="center"/>
    </xf>
    <xf numFmtId="0" fontId="17" fillId="5" borderId="45" xfId="0" applyFont="1" applyFill="1" applyBorder="1"/>
    <xf numFmtId="0" fontId="8" fillId="0" borderId="44" xfId="0" applyFont="1" applyFill="1" applyBorder="1" applyAlignment="1">
      <alignment horizontal="center"/>
    </xf>
    <xf numFmtId="168" fontId="17" fillId="4" borderId="44" xfId="0" applyNumberFormat="1" applyFont="1" applyFill="1" applyBorder="1"/>
    <xf numFmtId="1" fontId="17" fillId="4" borderId="44" xfId="0" applyNumberFormat="1" applyFont="1" applyFill="1" applyBorder="1" applyAlignment="1">
      <alignment horizontal="center"/>
    </xf>
    <xf numFmtId="0" fontId="8" fillId="6" borderId="44" xfId="0" applyFont="1" applyFill="1" applyBorder="1"/>
    <xf numFmtId="168" fontId="17" fillId="6" borderId="44" xfId="0" applyNumberFormat="1" applyFont="1" applyFill="1" applyBorder="1"/>
    <xf numFmtId="171" fontId="17" fillId="6" borderId="44" xfId="0" applyNumberFormat="1" applyFont="1" applyFill="1" applyBorder="1" applyAlignment="1">
      <alignment horizontal="center"/>
    </xf>
    <xf numFmtId="1" fontId="17" fillId="6" borderId="44" xfId="0" applyNumberFormat="1" applyFont="1" applyFill="1" applyBorder="1" applyAlignment="1">
      <alignment horizontal="center"/>
    </xf>
    <xf numFmtId="0" fontId="17" fillId="6" borderId="45" xfId="0" applyFont="1" applyFill="1" applyBorder="1"/>
    <xf numFmtId="9" fontId="17" fillId="0" borderId="45" xfId="0" applyNumberFormat="1" applyFont="1" applyBorder="1"/>
    <xf numFmtId="168" fontId="17" fillId="5" borderId="46" xfId="0" applyNumberFormat="1" applyFont="1" applyFill="1" applyBorder="1"/>
    <xf numFmtId="1" fontId="17" fillId="5" borderId="46" xfId="0" applyNumberFormat="1" applyFont="1" applyFill="1" applyBorder="1" applyAlignment="1">
      <alignment horizontal="center"/>
    </xf>
    <xf numFmtId="0" fontId="17" fillId="5" borderId="47" xfId="0" applyFont="1" applyFill="1" applyBorder="1"/>
    <xf numFmtId="0" fontId="8" fillId="6" borderId="4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168" fontId="17" fillId="0" borderId="49" xfId="0" applyNumberFormat="1" applyFont="1" applyBorder="1"/>
    <xf numFmtId="171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7" fillId="0" borderId="50" xfId="0" applyFont="1" applyBorder="1"/>
    <xf numFmtId="0" fontId="8" fillId="0" borderId="51" xfId="0" applyFont="1" applyFill="1" applyBorder="1"/>
    <xf numFmtId="168" fontId="17" fillId="0" borderId="51" xfId="0" applyNumberFormat="1" applyFont="1" applyBorder="1"/>
    <xf numFmtId="171" fontId="17" fillId="0" borderId="51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7" fillId="0" borderId="52" xfId="0" applyFont="1" applyBorder="1"/>
    <xf numFmtId="0" fontId="8" fillId="0" borderId="53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/>
    <xf numFmtId="168" fontId="17" fillId="5" borderId="56" xfId="0" applyNumberFormat="1" applyFont="1" applyFill="1" applyBorder="1"/>
    <xf numFmtId="171" fontId="17" fillId="5" borderId="56" xfId="0" applyNumberFormat="1" applyFont="1" applyFill="1" applyBorder="1" applyAlignment="1">
      <alignment horizontal="center"/>
    </xf>
    <xf numFmtId="1" fontId="17" fillId="5" borderId="56" xfId="0" applyNumberFormat="1" applyFont="1" applyFill="1" applyBorder="1" applyAlignment="1">
      <alignment horizontal="center"/>
    </xf>
    <xf numFmtId="0" fontId="17" fillId="5" borderId="57" xfId="0" applyFont="1" applyFill="1" applyBorder="1"/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/>
    <xf numFmtId="171" fontId="17" fillId="5" borderId="44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8" fontId="17" fillId="5" borderId="49" xfId="0" applyNumberFormat="1" applyFont="1" applyFill="1" applyBorder="1"/>
    <xf numFmtId="171" fontId="17" fillId="5" borderId="49" xfId="0" applyNumberFormat="1" applyFont="1" applyFill="1" applyBorder="1" applyAlignment="1">
      <alignment horizontal="center"/>
    </xf>
    <xf numFmtId="1" fontId="17" fillId="5" borderId="49" xfId="0" applyNumberFormat="1" applyFont="1" applyFill="1" applyBorder="1" applyAlignment="1">
      <alignment horizontal="center"/>
    </xf>
    <xf numFmtId="0" fontId="17" fillId="5" borderId="50" xfId="0" applyFont="1" applyFill="1" applyBorder="1"/>
    <xf numFmtId="0" fontId="8" fillId="5" borderId="48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7" borderId="58" xfId="0" applyFont="1" applyFill="1" applyBorder="1" applyAlignment="1"/>
    <xf numFmtId="0" fontId="18" fillId="7" borderId="59" xfId="0" applyFont="1" applyFill="1" applyBorder="1" applyAlignment="1"/>
    <xf numFmtId="0" fontId="18" fillId="7" borderId="60" xfId="0" applyFont="1" applyFill="1" applyBorder="1" applyAlignment="1"/>
    <xf numFmtId="0" fontId="18" fillId="7" borderId="61" xfId="0" applyFont="1" applyFill="1" applyBorder="1" applyAlignment="1"/>
    <xf numFmtId="0" fontId="18" fillId="7" borderId="62" xfId="0" applyFont="1" applyFill="1" applyBorder="1" applyAlignment="1"/>
    <xf numFmtId="0" fontId="18" fillId="7" borderId="63" xfId="0" applyFont="1" applyFill="1" applyBorder="1" applyAlignment="1"/>
    <xf numFmtId="0" fontId="18" fillId="7" borderId="64" xfId="0" applyFont="1" applyFill="1" applyBorder="1" applyAlignment="1"/>
    <xf numFmtId="0" fontId="18" fillId="7" borderId="65" xfId="0" applyFont="1" applyFill="1" applyBorder="1" applyAlignment="1"/>
    <xf numFmtId="0" fontId="18" fillId="7" borderId="66" xfId="0" applyFont="1" applyFill="1" applyBorder="1" applyAlignment="1"/>
    <xf numFmtId="1" fontId="17" fillId="0" borderId="0" xfId="0" applyNumberFormat="1" applyFont="1" applyAlignment="1">
      <alignment horizontal="center"/>
    </xf>
    <xf numFmtId="0" fontId="7" fillId="0" borderId="42" xfId="0" applyFont="1" applyFill="1" applyBorder="1" applyAlignment="1">
      <alignment horizontal="center"/>
    </xf>
    <xf numFmtId="168" fontId="14" fillId="0" borderId="67" xfId="0" applyNumberFormat="1" applyFont="1" applyBorder="1"/>
    <xf numFmtId="165" fontId="14" fillId="0" borderId="67" xfId="0" applyNumberFormat="1" applyFont="1" applyBorder="1"/>
    <xf numFmtId="0" fontId="14" fillId="0" borderId="68" xfId="0" applyFont="1" applyBorder="1"/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168" fontId="14" fillId="0" borderId="70" xfId="0" applyNumberFormat="1" applyFont="1" applyBorder="1"/>
    <xf numFmtId="0" fontId="14" fillId="0" borderId="71" xfId="0" applyFont="1" applyBorder="1" applyAlignment="1">
      <alignment horizontal="center"/>
    </xf>
    <xf numFmtId="168" fontId="14" fillId="0" borderId="72" xfId="0" applyNumberFormat="1" applyFont="1" applyBorder="1"/>
    <xf numFmtId="168" fontId="0" fillId="0" borderId="0" xfId="0" applyNumberFormat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17" fillId="0" borderId="50" xfId="0" applyFont="1" applyFill="1" applyBorder="1"/>
    <xf numFmtId="168" fontId="17" fillId="0" borderId="44" xfId="0" applyNumberFormat="1" applyFont="1" applyFill="1" applyBorder="1"/>
    <xf numFmtId="171" fontId="17" fillId="0" borderId="44" xfId="0" applyNumberFormat="1" applyFont="1" applyFill="1" applyBorder="1" applyAlignment="1">
      <alignment horizontal="center"/>
    </xf>
    <xf numFmtId="0" fontId="17" fillId="0" borderId="50" xfId="0" applyFont="1" applyBorder="1" applyAlignment="1"/>
    <xf numFmtId="0" fontId="17" fillId="0" borderId="45" xfId="0" applyFont="1" applyBorder="1" applyAlignment="1"/>
    <xf numFmtId="168" fontId="17" fillId="0" borderId="28" xfId="0" applyNumberFormat="1" applyFont="1" applyFill="1" applyBorder="1"/>
    <xf numFmtId="171" fontId="17" fillId="0" borderId="28" xfId="0" applyNumberFormat="1" applyFont="1" applyFill="1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68" fontId="17" fillId="0" borderId="56" xfId="0" applyNumberFormat="1" applyFont="1" applyBorder="1"/>
    <xf numFmtId="171" fontId="17" fillId="0" borderId="56" xfId="0" applyNumberFormat="1" applyFont="1" applyBorder="1" applyAlignment="1">
      <alignment horizontal="center"/>
    </xf>
    <xf numFmtId="1" fontId="17" fillId="0" borderId="56" xfId="0" applyNumberFormat="1" applyFont="1" applyBorder="1" applyAlignment="1">
      <alignment horizontal="center"/>
    </xf>
    <xf numFmtId="1" fontId="15" fillId="0" borderId="15" xfId="8" applyNumberFormat="1" applyFont="1" applyFill="1" applyBorder="1"/>
    <xf numFmtId="169" fontId="19" fillId="8" borderId="74" xfId="1" applyNumberFormat="1" applyFont="1" applyFill="1" applyBorder="1" applyAlignment="1">
      <alignment horizontal="center"/>
    </xf>
    <xf numFmtId="169" fontId="19" fillId="8" borderId="75" xfId="1" applyNumberFormat="1" applyFont="1" applyFill="1" applyBorder="1" applyAlignment="1">
      <alignment horizontal="center"/>
    </xf>
    <xf numFmtId="169" fontId="19" fillId="8" borderId="76" xfId="1" applyNumberFormat="1" applyFont="1" applyFill="1" applyBorder="1" applyAlignment="1">
      <alignment horizontal="center"/>
    </xf>
    <xf numFmtId="171" fontId="15" fillId="0" borderId="16" xfId="1" applyNumberFormat="1" applyFont="1" applyFill="1" applyBorder="1" applyAlignment="1">
      <alignment horizontal="center"/>
    </xf>
    <xf numFmtId="6" fontId="15" fillId="0" borderId="77" xfId="0" applyNumberFormat="1" applyFont="1" applyFill="1" applyBorder="1"/>
    <xf numFmtId="6" fontId="15" fillId="0" borderId="79" xfId="0" applyNumberFormat="1" applyFont="1" applyFill="1" applyBorder="1"/>
    <xf numFmtId="0" fontId="15" fillId="0" borderId="80" xfId="0" applyNumberFormat="1" applyFont="1" applyFill="1" applyBorder="1"/>
    <xf numFmtId="0" fontId="15" fillId="0" borderId="0" xfId="8" applyNumberFormat="1" applyFont="1" applyFill="1" applyBorder="1"/>
    <xf numFmtId="0" fontId="15" fillId="0" borderId="81" xfId="0" applyNumberFormat="1" applyFont="1" applyFill="1" applyBorder="1"/>
    <xf numFmtId="6" fontId="15" fillId="0" borderId="48" xfId="0" applyNumberFormat="1" applyFont="1" applyFill="1" applyBorder="1"/>
    <xf numFmtId="6" fontId="15" fillId="0" borderId="83" xfId="0" applyNumberFormat="1" applyFont="1" applyFill="1" applyBorder="1"/>
    <xf numFmtId="171" fontId="14" fillId="0" borderId="0" xfId="0" applyNumberFormat="1" applyFont="1"/>
    <xf numFmtId="0" fontId="6" fillId="0" borderId="3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right"/>
    </xf>
    <xf numFmtId="0" fontId="14" fillId="0" borderId="44" xfId="0" applyFont="1" applyBorder="1"/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6" borderId="4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/>
    <xf numFmtId="6" fontId="15" fillId="0" borderId="13" xfId="0" applyNumberFormat="1" applyFont="1" applyFill="1" applyBorder="1" applyAlignment="1">
      <alignment horizontal="right"/>
    </xf>
    <xf numFmtId="169" fontId="15" fillId="0" borderId="16" xfId="0" applyNumberFormat="1" applyFont="1" applyFill="1" applyBorder="1" applyAlignment="1">
      <alignment horizontal="center"/>
    </xf>
    <xf numFmtId="9" fontId="14" fillId="0" borderId="0" xfId="0" applyNumberFormat="1" applyFont="1"/>
    <xf numFmtId="2" fontId="15" fillId="0" borderId="13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5" fontId="15" fillId="0" borderId="16" xfId="0" applyNumberFormat="1" applyFont="1" applyFill="1" applyBorder="1" applyAlignment="1">
      <alignment horizontal="center"/>
    </xf>
    <xf numFmtId="169" fontId="15" fillId="0" borderId="78" xfId="0" applyNumberFormat="1" applyFont="1" applyFill="1" applyBorder="1" applyAlignment="1">
      <alignment horizontal="center"/>
    </xf>
    <xf numFmtId="169" fontId="15" fillId="0" borderId="82" xfId="0" applyNumberFormat="1" applyFont="1" applyFill="1" applyBorder="1" applyAlignment="1">
      <alignment horizontal="center"/>
    </xf>
    <xf numFmtId="169" fontId="15" fillId="0" borderId="91" xfId="0" applyNumberFormat="1" applyFont="1" applyFill="1" applyBorder="1" applyAlignment="1">
      <alignment horizontal="center"/>
    </xf>
    <xf numFmtId="0" fontId="14" fillId="0" borderId="45" xfId="0" applyFont="1" applyBorder="1"/>
    <xf numFmtId="0" fontId="3" fillId="0" borderId="0" xfId="0" applyFont="1" applyBorder="1" applyAlignment="1">
      <alignment horizontal="center"/>
    </xf>
    <xf numFmtId="0" fontId="22" fillId="0" borderId="44" xfId="0" applyFont="1" applyFill="1" applyBorder="1" applyAlignment="1">
      <alignment horizontal="right" wrapText="1"/>
    </xf>
    <xf numFmtId="0" fontId="22" fillId="0" borderId="44" xfId="0" applyFont="1" applyFill="1" applyBorder="1" applyAlignment="1">
      <alignment horizontal="right"/>
    </xf>
    <xf numFmtId="0" fontId="22" fillId="0" borderId="51" xfId="0" applyFont="1" applyFill="1" applyBorder="1" applyAlignment="1">
      <alignment horizontal="right"/>
    </xf>
    <xf numFmtId="0" fontId="20" fillId="0" borderId="0" xfId="0" applyFont="1"/>
    <xf numFmtId="168" fontId="17" fillId="9" borderId="44" xfId="0" applyNumberFormat="1" applyFont="1" applyFill="1" applyBorder="1"/>
    <xf numFmtId="168" fontId="0" fillId="9" borderId="73" xfId="0" applyNumberFormat="1" applyFill="1" applyBorder="1"/>
    <xf numFmtId="171" fontId="17" fillId="9" borderId="44" xfId="0" applyNumberFormat="1" applyFont="1" applyFill="1" applyBorder="1" applyAlignment="1">
      <alignment horizontal="center"/>
    </xf>
    <xf numFmtId="1" fontId="17" fillId="9" borderId="44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6" xfId="0" applyFont="1" applyFill="1" applyBorder="1"/>
    <xf numFmtId="49" fontId="2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vertical="center"/>
    </xf>
    <xf numFmtId="0" fontId="0" fillId="0" borderId="0" xfId="0"/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39" fontId="12" fillId="3" borderId="1" xfId="4" applyNumberFormat="1" applyFont="1" applyFill="1" applyBorder="1" applyAlignment="1">
      <alignment vertical="center"/>
    </xf>
    <xf numFmtId="0" fontId="12" fillId="3" borderId="0" xfId="0" applyFont="1" applyFill="1"/>
    <xf numFmtId="39" fontId="3" fillId="0" borderId="2" xfId="4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24" fillId="0" borderId="86" xfId="9" applyNumberFormat="1" applyFont="1" applyFill="1" applyBorder="1" applyAlignment="1">
      <alignment wrapText="1"/>
    </xf>
    <xf numFmtId="0" fontId="26" fillId="0" borderId="86" xfId="9" applyNumberFormat="1" applyFont="1" applyFill="1" applyBorder="1" applyAlignment="1">
      <alignment vertical="center"/>
    </xf>
    <xf numFmtId="173" fontId="24" fillId="0" borderId="86" xfId="9" applyNumberFormat="1" applyFont="1" applyFill="1" applyBorder="1" applyAlignment="1">
      <alignment wrapText="1"/>
    </xf>
    <xf numFmtId="0" fontId="26" fillId="0" borderId="62" xfId="9" applyNumberFormat="1" applyFont="1" applyFill="1" applyBorder="1" applyAlignment="1">
      <alignment vertical="center"/>
    </xf>
    <xf numFmtId="173" fontId="26" fillId="0" borderId="62" xfId="9" applyNumberFormat="1" applyFont="1" applyFill="1" applyBorder="1" applyAlignment="1">
      <alignment horizontal="right" vertical="center"/>
    </xf>
    <xf numFmtId="0" fontId="24" fillId="0" borderId="62" xfId="9" applyNumberFormat="1" applyFont="1" applyFill="1" applyBorder="1" applyAlignment="1">
      <alignment wrapText="1"/>
    </xf>
    <xf numFmtId="173" fontId="24" fillId="0" borderId="62" xfId="9" applyNumberFormat="1" applyFont="1" applyFill="1" applyBorder="1" applyAlignment="1">
      <alignment wrapText="1"/>
    </xf>
    <xf numFmtId="0" fontId="25" fillId="10" borderId="96" xfId="9" applyNumberFormat="1" applyFont="1" applyFill="1" applyBorder="1" applyAlignment="1">
      <alignment vertical="center"/>
    </xf>
    <xf numFmtId="173" fontId="25" fillId="10" borderId="96" xfId="9" applyNumberFormat="1" applyFont="1" applyFill="1" applyBorder="1" applyAlignment="1">
      <alignment horizontal="right" vertical="center"/>
    </xf>
    <xf numFmtId="173" fontId="26" fillId="0" borderId="86" xfId="9" applyNumberFormat="1" applyFont="1" applyFill="1" applyBorder="1" applyAlignment="1">
      <alignment horizontal="right" vertical="center"/>
    </xf>
    <xf numFmtId="171" fontId="15" fillId="4" borderId="16" xfId="1" applyNumberFormat="1" applyFont="1" applyFill="1" applyBorder="1" applyAlignment="1">
      <alignment horizontal="center"/>
    </xf>
    <xf numFmtId="9" fontId="15" fillId="4" borderId="20" xfId="1" applyNumberFormat="1" applyFont="1" applyFill="1" applyBorder="1" applyAlignment="1">
      <alignment horizontal="center"/>
    </xf>
    <xf numFmtId="168" fontId="15" fillId="4" borderId="82" xfId="0" applyNumberFormat="1" applyFont="1" applyFill="1" applyBorder="1" applyAlignment="1">
      <alignment horizontal="center"/>
    </xf>
    <xf numFmtId="3" fontId="3" fillId="0" borderId="0" xfId="6" applyNumberFormat="1" applyFont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27" fillId="3" borderId="0" xfId="7" applyFont="1" applyFill="1" applyAlignment="1">
      <alignment vertical="center"/>
    </xf>
    <xf numFmtId="3" fontId="27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3" fontId="3" fillId="0" borderId="1" xfId="6" applyNumberFormat="1" applyFont="1" applyBorder="1" applyAlignment="1">
      <alignment horizontal="right" vertical="center"/>
    </xf>
    <xf numFmtId="0" fontId="3" fillId="0" borderId="0" xfId="7" applyFont="1" applyAlignment="1" applyProtection="1">
      <alignment vertical="center"/>
      <protection locked="0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3" fontId="12" fillId="3" borderId="0" xfId="4" applyNumberFormat="1" applyFont="1" applyFill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4" applyNumberFormat="1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4" applyNumberFormat="1" applyFont="1" applyBorder="1" applyAlignment="1" applyProtection="1">
      <alignment horizontal="right" vertical="center" wrapText="1"/>
      <protection locked="0"/>
    </xf>
    <xf numFmtId="3" fontId="3" fillId="0" borderId="2" xfId="4" applyNumberFormat="1" applyFont="1" applyBorder="1" applyAlignment="1">
      <alignment horizontal="right" vertical="center" wrapText="1"/>
    </xf>
    <xf numFmtId="0" fontId="12" fillId="3" borderId="0" xfId="0" applyFont="1" applyFill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171" fontId="15" fillId="11" borderId="78" xfId="1" applyNumberFormat="1" applyFont="1" applyFill="1" applyBorder="1" applyAlignment="1">
      <alignment horizontal="center"/>
    </xf>
    <xf numFmtId="171" fontId="17" fillId="11" borderId="56" xfId="0" applyNumberFormat="1" applyFont="1" applyFill="1" applyBorder="1" applyAlignment="1">
      <alignment horizontal="center"/>
    </xf>
    <xf numFmtId="171" fontId="17" fillId="11" borderId="44" xfId="0" applyNumberFormat="1" applyFont="1" applyFill="1" applyBorder="1" applyAlignment="1">
      <alignment horizontal="center"/>
    </xf>
    <xf numFmtId="171" fontId="17" fillId="0" borderId="56" xfId="0" applyNumberFormat="1" applyFont="1" applyFill="1" applyBorder="1" applyAlignment="1">
      <alignment horizontal="center"/>
    </xf>
    <xf numFmtId="168" fontId="17" fillId="11" borderId="44" xfId="0" applyNumberFormat="1" applyFont="1" applyFill="1" applyBorder="1"/>
    <xf numFmtId="1" fontId="17" fillId="11" borderId="44" xfId="0" applyNumberFormat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center"/>
    </xf>
    <xf numFmtId="0" fontId="14" fillId="11" borderId="44" xfId="0" applyFont="1" applyFill="1" applyBorder="1"/>
    <xf numFmtId="0" fontId="8" fillId="12" borderId="44" xfId="0" applyFont="1" applyFill="1" applyBorder="1" applyAlignment="1">
      <alignment horizontal="center"/>
    </xf>
    <xf numFmtId="0" fontId="8" fillId="12" borderId="44" xfId="0" applyFont="1" applyFill="1" applyBorder="1"/>
    <xf numFmtId="168" fontId="17" fillId="12" borderId="44" xfId="0" applyNumberFormat="1" applyFont="1" applyFill="1" applyBorder="1"/>
    <xf numFmtId="171" fontId="17" fillId="12" borderId="44" xfId="0" applyNumberFormat="1" applyFont="1" applyFill="1" applyBorder="1" applyAlignment="1">
      <alignment horizontal="center"/>
    </xf>
    <xf numFmtId="1" fontId="17" fillId="12" borderId="44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11" borderId="0" xfId="0" applyFont="1" applyFill="1"/>
    <xf numFmtId="0" fontId="17" fillId="11" borderId="45" xfId="0" applyFont="1" applyFill="1" applyBorder="1"/>
    <xf numFmtId="0" fontId="8" fillId="11" borderId="44" xfId="0" applyFont="1" applyFill="1" applyBorder="1"/>
    <xf numFmtId="168" fontId="17" fillId="0" borderId="56" xfId="0" applyNumberFormat="1" applyFont="1" applyFill="1" applyBorder="1"/>
    <xf numFmtId="1" fontId="17" fillId="0" borderId="56" xfId="0" applyNumberFormat="1" applyFont="1" applyFill="1" applyBorder="1" applyAlignment="1">
      <alignment horizontal="center"/>
    </xf>
    <xf numFmtId="3" fontId="17" fillId="0" borderId="45" xfId="0" applyNumberFormat="1" applyFont="1" applyBorder="1"/>
    <xf numFmtId="1" fontId="15" fillId="0" borderId="0" xfId="0" applyNumberFormat="1" applyFont="1" applyFill="1" applyBorder="1"/>
    <xf numFmtId="0" fontId="14" fillId="0" borderId="97" xfId="0" applyFont="1" applyBorder="1" applyAlignment="1">
      <alignment horizontal="center"/>
    </xf>
    <xf numFmtId="168" fontId="14" fillId="0" borderId="98" xfId="0" applyNumberFormat="1" applyFont="1" applyBorder="1"/>
    <xf numFmtId="168" fontId="14" fillId="0" borderId="99" xfId="0" applyNumberFormat="1" applyFont="1" applyBorder="1"/>
    <xf numFmtId="9" fontId="15" fillId="4" borderId="22" xfId="1" applyNumberFormat="1" applyFont="1" applyFill="1" applyBorder="1" applyAlignment="1">
      <alignment horizontal="center"/>
    </xf>
    <xf numFmtId="6" fontId="15" fillId="0" borderId="31" xfId="0" applyNumberFormat="1" applyFont="1" applyFill="1" applyBorder="1"/>
    <xf numFmtId="6" fontId="15" fillId="0" borderId="40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1" fontId="15" fillId="0" borderId="0" xfId="8" applyNumberFormat="1" applyFont="1" applyFill="1" applyBorder="1"/>
    <xf numFmtId="169" fontId="15" fillId="0" borderId="5" xfId="1" applyNumberFormat="1" applyFont="1" applyFill="1" applyBorder="1" applyAlignment="1">
      <alignment horizontal="center"/>
    </xf>
    <xf numFmtId="169" fontId="15" fillId="0" borderId="77" xfId="1" applyNumberFormat="1" applyFont="1" applyFill="1" applyBorder="1" applyAlignment="1">
      <alignment horizontal="center"/>
    </xf>
    <xf numFmtId="169" fontId="15" fillId="0" borderId="79" xfId="1" applyNumberFormat="1" applyFont="1" applyFill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3" fontId="0" fillId="13" borderId="0" xfId="0" applyNumberFormat="1" applyFill="1"/>
    <xf numFmtId="3" fontId="0" fillId="14" borderId="0" xfId="0" applyNumberFormat="1" applyFill="1"/>
    <xf numFmtId="3" fontId="0" fillId="15" borderId="0" xfId="0" applyNumberFormat="1" applyFill="1"/>
    <xf numFmtId="3" fontId="0" fillId="11" borderId="0" xfId="0" applyNumberFormat="1" applyFill="1"/>
    <xf numFmtId="3" fontId="0" fillId="16" borderId="0" xfId="0" applyNumberFormat="1" applyFill="1"/>
    <xf numFmtId="3" fontId="0" fillId="17" borderId="0" xfId="0" applyNumberFormat="1" applyFill="1"/>
    <xf numFmtId="3" fontId="0" fillId="12" borderId="0" xfId="0" applyNumberFormat="1" applyFill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92" xfId="0" applyFont="1" applyBorder="1" applyAlignment="1">
      <alignment horizontal="center"/>
    </xf>
    <xf numFmtId="9" fontId="29" fillId="0" borderId="0" xfId="0" applyNumberFormat="1" applyFont="1" applyAlignment="1">
      <alignment horizontal="center"/>
    </xf>
    <xf numFmtId="3" fontId="13" fillId="3" borderId="0" xfId="4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right" vertical="center"/>
    </xf>
    <xf numFmtId="0" fontId="12" fillId="18" borderId="94" xfId="0" applyFont="1" applyFill="1" applyBorder="1" applyAlignment="1">
      <alignment horizontal="center"/>
    </xf>
    <xf numFmtId="0" fontId="12" fillId="18" borderId="9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Fill="1"/>
    <xf numFmtId="0" fontId="14" fillId="0" borderId="14" xfId="0" applyFont="1" applyFill="1" applyBorder="1"/>
    <xf numFmtId="0" fontId="7" fillId="0" borderId="44" xfId="0" applyFont="1" applyFill="1" applyBorder="1" applyAlignment="1">
      <alignment horizont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44" xfId="0" applyFont="1" applyBorder="1" applyAlignment="1">
      <alignment horizontal="right"/>
    </xf>
    <xf numFmtId="0" fontId="3" fillId="0" borderId="44" xfId="0" applyFont="1" applyFill="1" applyBorder="1" applyAlignment="1">
      <alignment wrapText="1"/>
    </xf>
    <xf numFmtId="0" fontId="3" fillId="0" borderId="44" xfId="0" applyFont="1" applyBorder="1" applyAlignment="1">
      <alignment vertical="center"/>
    </xf>
    <xf numFmtId="174" fontId="32" fillId="0" borderId="44" xfId="0" applyNumberFormat="1" applyFont="1" applyBorder="1" applyAlignment="1">
      <alignment horizontal="right" vertical="top" shrinkToFit="1"/>
    </xf>
    <xf numFmtId="169" fontId="3" fillId="0" borderId="44" xfId="1" applyNumberFormat="1" applyFont="1" applyBorder="1" applyAlignment="1">
      <alignment horizontal="left" wrapText="1"/>
    </xf>
    <xf numFmtId="169" fontId="29" fillId="0" borderId="44" xfId="1" applyNumberFormat="1" applyFont="1" applyBorder="1" applyAlignment="1">
      <alignment horizontal="center" wrapText="1"/>
    </xf>
    <xf numFmtId="169" fontId="29" fillId="0" borderId="44" xfId="1" applyNumberFormat="1" applyFont="1" applyBorder="1" applyAlignment="1">
      <alignment horizontal="center"/>
    </xf>
    <xf numFmtId="169" fontId="3" fillId="0" borderId="44" xfId="1" applyNumberFormat="1" applyFont="1" applyBorder="1" applyAlignment="1">
      <alignment horizontal="center"/>
    </xf>
    <xf numFmtId="169" fontId="3" fillId="0" borderId="44" xfId="1" applyNumberFormat="1" applyFont="1" applyBorder="1" applyAlignment="1">
      <alignment horizontal="center" wrapText="1"/>
    </xf>
    <xf numFmtId="0" fontId="28" fillId="0" borderId="44" xfId="0" applyFont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44" fontId="3" fillId="0" borderId="44" xfId="0" applyNumberFormat="1" applyFont="1" applyFill="1" applyBorder="1" applyAlignment="1">
      <alignment horizontal="right" vertical="center"/>
    </xf>
    <xf numFmtId="0" fontId="12" fillId="3" borderId="44" xfId="0" applyFont="1" applyFill="1" applyBorder="1" applyAlignment="1">
      <alignment horizontal="center"/>
    </xf>
    <xf numFmtId="0" fontId="12" fillId="3" borderId="44" xfId="0" applyFont="1" applyFill="1" applyBorder="1" applyAlignment="1">
      <alignment wrapText="1"/>
    </xf>
    <xf numFmtId="0" fontId="12" fillId="3" borderId="44" xfId="0" applyFont="1" applyFill="1" applyBorder="1" applyAlignment="1">
      <alignment vertical="center"/>
    </xf>
    <xf numFmtId="0" fontId="13" fillId="3" borderId="44" xfId="0" applyFont="1" applyFill="1" applyBorder="1" applyAlignment="1">
      <alignment horizontal="center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164" fontId="3" fillId="0" borderId="44" xfId="4" applyNumberFormat="1" applyFont="1" applyBorder="1"/>
    <xf numFmtId="164" fontId="29" fillId="0" borderId="44" xfId="4" applyNumberFormat="1" applyFont="1" applyBorder="1" applyAlignment="1">
      <alignment horizontal="center"/>
    </xf>
    <xf numFmtId="44" fontId="3" fillId="0" borderId="44" xfId="0" applyNumberFormat="1" applyFont="1" applyBorder="1" applyAlignment="1">
      <alignment horizontal="right" vertical="center"/>
    </xf>
    <xf numFmtId="3" fontId="3" fillId="0" borderId="44" xfId="4" applyNumberFormat="1" applyFont="1" applyBorder="1"/>
    <xf numFmtId="164" fontId="3" fillId="0" borderId="44" xfId="4" applyNumberFormat="1" applyFont="1" applyBorder="1" applyAlignment="1">
      <alignment vertical="center"/>
    </xf>
    <xf numFmtId="0" fontId="3" fillId="0" borderId="44" xfId="0" applyFont="1" applyBorder="1" applyAlignment="1"/>
    <xf numFmtId="0" fontId="29" fillId="0" borderId="44" xfId="0" applyFont="1" applyBorder="1" applyAlignment="1">
      <alignment horizontal="center"/>
    </xf>
    <xf numFmtId="3" fontId="29" fillId="0" borderId="44" xfId="4" applyNumberFormat="1" applyFont="1" applyBorder="1" applyAlignment="1">
      <alignment horizontal="center"/>
    </xf>
    <xf numFmtId="164" fontId="2" fillId="4" borderId="44" xfId="0" applyNumberFormat="1" applyFont="1" applyFill="1" applyBorder="1" applyAlignment="1"/>
    <xf numFmtId="169" fontId="13" fillId="0" borderId="44" xfId="1" applyNumberFormat="1" applyFont="1" applyBorder="1"/>
    <xf numFmtId="9" fontId="29" fillId="4" borderId="44" xfId="8" applyFont="1" applyFill="1" applyBorder="1" applyAlignment="1">
      <alignment vertical="center"/>
    </xf>
    <xf numFmtId="174" fontId="32" fillId="4" borderId="44" xfId="0" applyNumberFormat="1" applyFont="1" applyFill="1" applyBorder="1" applyAlignment="1">
      <alignment horizontal="right" vertical="top" shrinkToFit="1"/>
    </xf>
    <xf numFmtId="0" fontId="3" fillId="0" borderId="44" xfId="0" applyFont="1" applyFill="1" applyBorder="1"/>
    <xf numFmtId="0" fontId="3" fillId="0" borderId="44" xfId="0" applyFont="1" applyFill="1" applyBorder="1" applyAlignment="1">
      <alignment vertical="center"/>
    </xf>
    <xf numFmtId="0" fontId="3" fillId="0" borderId="56" xfId="0" applyFont="1" applyBorder="1" applyAlignment="1">
      <alignment wrapText="1"/>
    </xf>
    <xf numFmtId="0" fontId="2" fillId="0" borderId="44" xfId="0" applyFont="1" applyFill="1" applyBorder="1" applyAlignment="1">
      <alignment horizontal="right" vertical="center" wrapText="1"/>
    </xf>
    <xf numFmtId="0" fontId="12" fillId="0" borderId="44" xfId="0" applyFont="1" applyFill="1" applyBorder="1" applyAlignment="1">
      <alignment vertical="center" wrapText="1"/>
    </xf>
    <xf numFmtId="6" fontId="16" fillId="0" borderId="4" xfId="0" applyNumberFormat="1" applyFont="1" applyFill="1" applyBorder="1" applyAlignment="1">
      <alignment horizontal="center" vertical="center"/>
    </xf>
    <xf numFmtId="6" fontId="16" fillId="0" borderId="5" xfId="0" applyNumberFormat="1" applyFont="1" applyFill="1" applyBorder="1" applyAlignment="1">
      <alignment horizontal="center" vertical="center"/>
    </xf>
    <xf numFmtId="6" fontId="16" fillId="0" borderId="85" xfId="0" applyNumberFormat="1" applyFont="1" applyFill="1" applyBorder="1" applyAlignment="1">
      <alignment horizontal="center" vertical="center"/>
    </xf>
    <xf numFmtId="6" fontId="16" fillId="0" borderId="13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6" fillId="0" borderId="34" xfId="0" applyNumberFormat="1" applyFont="1" applyFill="1" applyBorder="1" applyAlignment="1">
      <alignment horizontal="center" vertical="center"/>
    </xf>
    <xf numFmtId="6" fontId="16" fillId="0" borderId="35" xfId="0" applyNumberFormat="1" applyFont="1" applyFill="1" applyBorder="1" applyAlignment="1">
      <alignment horizontal="center" vertical="center"/>
    </xf>
    <xf numFmtId="6" fontId="16" fillId="0" borderId="81" xfId="0" applyNumberFormat="1" applyFont="1" applyFill="1" applyBorder="1" applyAlignment="1">
      <alignment horizontal="center" vertical="center"/>
    </xf>
    <xf numFmtId="6" fontId="16" fillId="0" borderId="40" xfId="0" applyNumberFormat="1" applyFont="1" applyFill="1" applyBorder="1" applyAlignment="1">
      <alignment horizontal="center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14" xfId="0" applyFont="1" applyFill="1" applyBorder="1" applyAlignment="1"/>
    <xf numFmtId="6" fontId="15" fillId="0" borderId="14" xfId="0" applyNumberFormat="1" applyFont="1" applyFill="1" applyBorder="1" applyAlignment="1">
      <alignment horizontal="center"/>
    </xf>
    <xf numFmtId="6" fontId="16" fillId="0" borderId="6" xfId="0" applyNumberFormat="1" applyFont="1" applyFill="1" applyBorder="1" applyAlignment="1">
      <alignment horizontal="center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36" xfId="0" applyNumberFormat="1" applyFont="1" applyFill="1" applyBorder="1" applyAlignment="1">
      <alignment horizontal="center" vertical="center"/>
    </xf>
    <xf numFmtId="6" fontId="16" fillId="0" borderId="7" xfId="0" applyNumberFormat="1" applyFont="1" applyFill="1" applyBorder="1" applyAlignment="1">
      <alignment horizontal="center" vertical="center"/>
    </xf>
    <xf numFmtId="6" fontId="16" fillId="0" borderId="19" xfId="0" applyNumberFormat="1" applyFont="1" applyFill="1" applyBorder="1" applyAlignment="1">
      <alignment horizontal="center" vertical="center"/>
    </xf>
    <xf numFmtId="6" fontId="16" fillId="0" borderId="41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6" xfId="0" applyFont="1" applyBorder="1" applyAlignment="1">
      <alignment horizontal="left"/>
    </xf>
    <xf numFmtId="0" fontId="18" fillId="7" borderId="43" xfId="0" applyFont="1" applyFill="1" applyBorder="1" applyAlignment="1">
      <alignment horizontal="center"/>
    </xf>
    <xf numFmtId="0" fontId="18" fillId="7" borderId="44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 vertical="center"/>
    </xf>
    <xf numFmtId="172" fontId="9" fillId="4" borderId="44" xfId="0" applyNumberFormat="1" applyFont="1" applyFill="1" applyBorder="1" applyAlignment="1">
      <alignment horizontal="center" vertical="center"/>
    </xf>
    <xf numFmtId="172" fontId="9" fillId="0" borderId="43" xfId="0" applyNumberFormat="1" applyFont="1" applyFill="1" applyBorder="1" applyAlignment="1">
      <alignment horizontal="center"/>
    </xf>
    <xf numFmtId="172" fontId="9" fillId="0" borderId="44" xfId="0" applyNumberFormat="1" applyFont="1" applyFill="1" applyBorder="1" applyAlignment="1">
      <alignment horizontal="center"/>
    </xf>
    <xf numFmtId="20" fontId="9" fillId="2" borderId="43" xfId="0" applyNumberFormat="1" applyFont="1" applyFill="1" applyBorder="1" applyAlignment="1">
      <alignment horizontal="center"/>
    </xf>
    <xf numFmtId="20" fontId="9" fillId="2" borderId="44" xfId="0" applyNumberFormat="1" applyFont="1" applyFill="1" applyBorder="1" applyAlignment="1">
      <alignment horizontal="center"/>
    </xf>
    <xf numFmtId="171" fontId="17" fillId="5" borderId="87" xfId="0" applyNumberFormat="1" applyFont="1" applyFill="1" applyBorder="1" applyAlignment="1">
      <alignment horizontal="center"/>
    </xf>
    <xf numFmtId="171" fontId="17" fillId="5" borderId="88" xfId="0" applyNumberFormat="1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/>
    </xf>
    <xf numFmtId="172" fontId="9" fillId="4" borderId="44" xfId="0" applyNumberFormat="1" applyFont="1" applyFill="1" applyBorder="1" applyAlignment="1">
      <alignment horizontal="center"/>
    </xf>
    <xf numFmtId="20" fontId="9" fillId="2" borderId="54" xfId="0" applyNumberFormat="1" applyFont="1" applyFill="1" applyBorder="1" applyAlignment="1">
      <alignment horizontal="center"/>
    </xf>
    <xf numFmtId="20" fontId="9" fillId="2" borderId="46" xfId="0" applyNumberFormat="1" applyFont="1" applyFill="1" applyBorder="1" applyAlignment="1">
      <alignment horizontal="center"/>
    </xf>
    <xf numFmtId="171" fontId="17" fillId="5" borderId="89" xfId="0" applyNumberFormat="1" applyFont="1" applyFill="1" applyBorder="1" applyAlignment="1">
      <alignment horizontal="center"/>
    </xf>
    <xf numFmtId="171" fontId="17" fillId="5" borderId="9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18" borderId="94" xfId="0" applyFont="1" applyFill="1" applyBorder="1" applyAlignment="1">
      <alignment horizontal="center" vertical="center" wrapText="1"/>
    </xf>
    <xf numFmtId="0" fontId="12" fillId="18" borderId="92" xfId="0" applyFont="1" applyFill="1" applyBorder="1" applyAlignment="1">
      <alignment horizontal="center" vertical="center" wrapText="1"/>
    </xf>
    <xf numFmtId="0" fontId="12" fillId="18" borderId="94" xfId="0" applyFont="1" applyFill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2" fillId="0" borderId="94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168" fontId="2" fillId="0" borderId="94" xfId="0" applyNumberFormat="1" applyFont="1" applyBorder="1" applyAlignment="1">
      <alignment horizontal="center" vertical="center"/>
    </xf>
    <xf numFmtId="168" fontId="2" fillId="0" borderId="92" xfId="0" applyNumberFormat="1" applyFont="1" applyBorder="1" applyAlignment="1">
      <alignment horizontal="center" vertical="center"/>
    </xf>
    <xf numFmtId="174" fontId="32" fillId="0" borderId="44" xfId="0" applyNumberFormat="1" applyFont="1" applyFill="1" applyBorder="1" applyAlignment="1">
      <alignment horizontal="right" vertical="top" shrinkToFit="1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Normal" xfId="0" builtinId="0"/>
    <cellStyle name="Normal 2" xfId="7" xr:uid="{00000000-0005-0000-0000-000007000000}"/>
    <cellStyle name="Normal 3" xfId="9" xr:uid="{00000000-0005-0000-0000-000008000000}"/>
    <cellStyle name="Percent" xfId="8" builtinId="5"/>
  </cellStyles>
  <dxfs count="0"/>
  <tableStyles count="0" defaultTableStyle="TableStyleMedium9" defaultPivotStyle="PivotStyleLight16"/>
  <colors>
    <mruColors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3</xdr:row>
      <xdr:rowOff>47625</xdr:rowOff>
    </xdr:to>
    <xdr:pic>
      <xdr:nvPicPr>
        <xdr:cNvPr id="20589" name="Picture 1" descr="DPR 2010 logo color.jpg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304800</xdr:rowOff>
    </xdr:to>
    <xdr:pic>
      <xdr:nvPicPr>
        <xdr:cNvPr id="29777" name="Picture 1" descr="DPR 2010 Logo Black.jpg">
          <a:extLst>
            <a:ext uri="{FF2B5EF4-FFF2-40B4-BE49-F238E27FC236}">
              <a16:creationId xmlns:a16="http://schemas.microsoft.com/office/drawing/2014/main" id="{00000000-0008-0000-0900-000051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514185</xdr:colOff>
      <xdr:row>1</xdr:row>
      <xdr:rowOff>207645</xdr:rowOff>
    </xdr:to>
    <xdr:pic>
      <xdr:nvPicPr>
        <xdr:cNvPr id="10352" name="Picture 1" descr="DPR 2010 logo color.jpg">
          <a:extLst>
            <a:ext uri="{FF2B5EF4-FFF2-40B4-BE49-F238E27FC236}">
              <a16:creationId xmlns:a16="http://schemas.microsoft.com/office/drawing/2014/main" id="{00000000-0008-0000-0A00-00007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2191" name="Picture 2" descr="DPR 2010 logo color.jpg">
          <a:extLst>
            <a:ext uri="{FF2B5EF4-FFF2-40B4-BE49-F238E27FC236}">
              <a16:creationId xmlns:a16="http://schemas.microsoft.com/office/drawing/2014/main" id="{00000000-0008-0000-0B00-00008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1417" name="Picture 2" descr="DPR 2010 logo color.jpg">
          <a:extLst>
            <a:ext uri="{FF2B5EF4-FFF2-40B4-BE49-F238E27FC236}">
              <a16:creationId xmlns:a16="http://schemas.microsoft.com/office/drawing/2014/main" id="{00000000-0008-0000-0C00-000099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1418" name="Picture 2" descr="DPR 2010 logo color.jpg">
          <a:extLst>
            <a:ext uri="{FF2B5EF4-FFF2-40B4-BE49-F238E27FC236}">
              <a16:creationId xmlns:a16="http://schemas.microsoft.com/office/drawing/2014/main" id="{00000000-0008-0000-0C00-00009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2441" name="Picture 2" descr="DPR 2010 logo color.jpg">
          <a:extLst>
            <a:ext uri="{FF2B5EF4-FFF2-40B4-BE49-F238E27FC236}">
              <a16:creationId xmlns:a16="http://schemas.microsoft.com/office/drawing/2014/main" id="{00000000-0008-0000-0D00-000099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2442" name="Picture 2" descr="DPR 2010 logo color.jpg">
          <a:extLst>
            <a:ext uri="{FF2B5EF4-FFF2-40B4-BE49-F238E27FC236}">
              <a16:creationId xmlns:a16="http://schemas.microsoft.com/office/drawing/2014/main" id="{00000000-0008-0000-0D00-00009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3528" name="Picture 2" descr="DPR 2010 logo color.jpg">
          <a:extLst>
            <a:ext uri="{FF2B5EF4-FFF2-40B4-BE49-F238E27FC236}">
              <a16:creationId xmlns:a16="http://schemas.microsoft.com/office/drawing/2014/main" id="{00000000-0008-0000-0E00-0000D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29" name="Picture 2" descr="DPR 2010 logo color.jpg">
          <a:extLst>
            <a:ext uri="{FF2B5EF4-FFF2-40B4-BE49-F238E27FC236}">
              <a16:creationId xmlns:a16="http://schemas.microsoft.com/office/drawing/2014/main" id="{00000000-0008-0000-0E00-0000D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30" name="Picture 2" descr="DPR 2010 logo color.jpg">
          <a:extLst>
            <a:ext uri="{FF2B5EF4-FFF2-40B4-BE49-F238E27FC236}">
              <a16:creationId xmlns:a16="http://schemas.microsoft.com/office/drawing/2014/main" id="{00000000-0008-0000-0E00-0000D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4489" name="Picture 2" descr="DPR 2010 logo color.jpg">
          <a:extLst>
            <a:ext uri="{FF2B5EF4-FFF2-40B4-BE49-F238E27FC236}">
              <a16:creationId xmlns:a16="http://schemas.microsoft.com/office/drawing/2014/main" id="{00000000-0008-0000-0F00-000099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4490" name="Picture 2">
          <a:extLst>
            <a:ext uri="{FF2B5EF4-FFF2-40B4-BE49-F238E27FC236}">
              <a16:creationId xmlns:a16="http://schemas.microsoft.com/office/drawing/2014/main" id="{00000000-0008-0000-0F00-00009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5579" name="Picture 2" descr="DPR 2010 logo color.jpg">
          <a:extLst>
            <a:ext uri="{FF2B5EF4-FFF2-40B4-BE49-F238E27FC236}">
              <a16:creationId xmlns:a16="http://schemas.microsoft.com/office/drawing/2014/main" id="{00000000-0008-0000-1000-0000DB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5580" name="Picture 2" descr="DPR 2010 logo color.jpg">
          <a:extLst>
            <a:ext uri="{FF2B5EF4-FFF2-40B4-BE49-F238E27FC236}">
              <a16:creationId xmlns:a16="http://schemas.microsoft.com/office/drawing/2014/main" id="{00000000-0008-0000-1000-0000D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</xdr:row>
      <xdr:rowOff>95250</xdr:rowOff>
    </xdr:from>
    <xdr:to>
      <xdr:col>4</xdr:col>
      <xdr:colOff>1049514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143500" y="809625"/>
          <a:ext cx="944563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Franklin Gothic Medium" pitchFamily="34" charset="0"/>
            </a:rPr>
            <a:t>01-29000-00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7623" name="Picture 2" descr="DPR 2010 logo color.jpg">
          <a:extLst>
            <a:ext uri="{FF2B5EF4-FFF2-40B4-BE49-F238E27FC236}">
              <a16:creationId xmlns:a16="http://schemas.microsoft.com/office/drawing/2014/main" id="{00000000-0008-0000-1100-0000D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4" name="Picture 2" descr="DPR 2010 logo color.jpg">
          <a:extLst>
            <a:ext uri="{FF2B5EF4-FFF2-40B4-BE49-F238E27FC236}">
              <a16:creationId xmlns:a16="http://schemas.microsoft.com/office/drawing/2014/main" id="{00000000-0008-0000-1100-0000D8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5" name="Picture 2" descr="DPR 2010 logo color.jpg">
          <a:extLst>
            <a:ext uri="{FF2B5EF4-FFF2-40B4-BE49-F238E27FC236}">
              <a16:creationId xmlns:a16="http://schemas.microsoft.com/office/drawing/2014/main" id="{00000000-0008-0000-1100-0000D9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8647" name="Picture 2" descr="DPR 2010 logo color.jpg">
          <a:extLst>
            <a:ext uri="{FF2B5EF4-FFF2-40B4-BE49-F238E27FC236}">
              <a16:creationId xmlns:a16="http://schemas.microsoft.com/office/drawing/2014/main" id="{00000000-0008-0000-1200-0000D7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8" name="Picture 2" descr="DPR 2010 logo color.jpg">
          <a:extLst>
            <a:ext uri="{FF2B5EF4-FFF2-40B4-BE49-F238E27FC236}">
              <a16:creationId xmlns:a16="http://schemas.microsoft.com/office/drawing/2014/main" id="{00000000-0008-0000-1200-0000D8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9" name="Picture 2" descr="DPR 2010 logo color.jpg">
          <a:extLst>
            <a:ext uri="{FF2B5EF4-FFF2-40B4-BE49-F238E27FC236}">
              <a16:creationId xmlns:a16="http://schemas.microsoft.com/office/drawing/2014/main" id="{00000000-0008-0000-1200-0000D9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857250</xdr:colOff>
      <xdr:row>2</xdr:row>
      <xdr:rowOff>180975</xdr:rowOff>
    </xdr:to>
    <xdr:pic>
      <xdr:nvPicPr>
        <xdr:cNvPr id="30809" name="Picture 2" descr="DPR 2010 Logo Black.jpg">
          <a:extLst>
            <a:ext uri="{FF2B5EF4-FFF2-40B4-BE49-F238E27FC236}">
              <a16:creationId xmlns:a16="http://schemas.microsoft.com/office/drawing/2014/main" id="{00000000-0008-0000-0100-000059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9609" name="Picture 2" descr="DPR 2010 logo color.jpg">
          <a:extLst>
            <a:ext uri="{FF2B5EF4-FFF2-40B4-BE49-F238E27FC236}">
              <a16:creationId xmlns:a16="http://schemas.microsoft.com/office/drawing/2014/main" id="{00000000-0008-0000-1300-000099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9610" name="Picture 2" descr="DPR 2010 logo color.jpg">
          <a:extLst>
            <a:ext uri="{FF2B5EF4-FFF2-40B4-BE49-F238E27FC236}">
              <a16:creationId xmlns:a16="http://schemas.microsoft.com/office/drawing/2014/main" id="{00000000-0008-0000-1300-00009A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148477</xdr:colOff>
      <xdr:row>3</xdr:row>
      <xdr:rowOff>0</xdr:rowOff>
    </xdr:to>
    <xdr:pic>
      <xdr:nvPicPr>
        <xdr:cNvPr id="21606" name="Picture 2" descr="DPR 2010 Logo Black.jpg">
          <a:extLst>
            <a:ext uri="{FF2B5EF4-FFF2-40B4-BE49-F238E27FC236}">
              <a16:creationId xmlns:a16="http://schemas.microsoft.com/office/drawing/2014/main" id="{00000000-0008-0000-0200-000066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158002</xdr:colOff>
      <xdr:row>3</xdr:row>
      <xdr:rowOff>0</xdr:rowOff>
    </xdr:to>
    <xdr:pic>
      <xdr:nvPicPr>
        <xdr:cNvPr id="21607" name="Picture 2" descr="DPR 2010 Logo Black.jpg">
          <a:extLst>
            <a:ext uri="{FF2B5EF4-FFF2-40B4-BE49-F238E27FC236}">
              <a16:creationId xmlns:a16="http://schemas.microsoft.com/office/drawing/2014/main" id="{00000000-0008-0000-0200-000067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0" name="Picture 1" descr="DPR 2010 Logo Black.jpg">
          <a:extLst>
            <a:ext uri="{FF2B5EF4-FFF2-40B4-BE49-F238E27FC236}">
              <a16:creationId xmlns:a16="http://schemas.microsoft.com/office/drawing/2014/main" id="{00000000-0008-0000-0300-000066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1" name="Picture 1" descr="DPR 2010 Logo Black.jpg">
          <a:extLst>
            <a:ext uri="{FF2B5EF4-FFF2-40B4-BE49-F238E27FC236}">
              <a16:creationId xmlns:a16="http://schemas.microsoft.com/office/drawing/2014/main" id="{00000000-0008-0000-0300-00006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5" name="Picture 1" descr="DPR 2010 Logo Black.jpg">
          <a:extLst>
            <a:ext uri="{FF2B5EF4-FFF2-40B4-BE49-F238E27FC236}">
              <a16:creationId xmlns:a16="http://schemas.microsoft.com/office/drawing/2014/main" id="{00000000-0008-0000-0400-00006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6" name="Picture 1" descr="DPR 2010 Logo Black.jpg">
          <a:extLst>
            <a:ext uri="{FF2B5EF4-FFF2-40B4-BE49-F238E27FC236}">
              <a16:creationId xmlns:a16="http://schemas.microsoft.com/office/drawing/2014/main" id="{00000000-0008-0000-0400-00006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8" name="Picture 1" descr="DPR 2010 Logo Black.jpg">
          <a:extLst>
            <a:ext uri="{FF2B5EF4-FFF2-40B4-BE49-F238E27FC236}">
              <a16:creationId xmlns:a16="http://schemas.microsoft.com/office/drawing/2014/main" id="{00000000-0008-0000-0500-00006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9" name="Picture 1" descr="DPR 2010 Logo Black.jpg">
          <a:extLst>
            <a:ext uri="{FF2B5EF4-FFF2-40B4-BE49-F238E27FC236}">
              <a16:creationId xmlns:a16="http://schemas.microsoft.com/office/drawing/2014/main" id="{00000000-0008-0000-0500-00006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66675</xdr:rowOff>
    </xdr:to>
    <xdr:pic>
      <xdr:nvPicPr>
        <xdr:cNvPr id="25682" name="Picture 1" descr="DPR 2010 Logo Black.jpg">
          <a:extLst>
            <a:ext uri="{FF2B5EF4-FFF2-40B4-BE49-F238E27FC236}">
              <a16:creationId xmlns:a16="http://schemas.microsoft.com/office/drawing/2014/main" id="{00000000-0008-0000-0600-00005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342900</xdr:rowOff>
    </xdr:to>
    <xdr:pic>
      <xdr:nvPicPr>
        <xdr:cNvPr id="27730" name="Picture 1" descr="DPR 2010 Logo Black.jpg">
          <a:extLst>
            <a:ext uri="{FF2B5EF4-FFF2-40B4-BE49-F238E27FC236}">
              <a16:creationId xmlns:a16="http://schemas.microsoft.com/office/drawing/2014/main" id="{00000000-0008-0000-0700-00005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342900</xdr:rowOff>
    </xdr:to>
    <xdr:pic>
      <xdr:nvPicPr>
        <xdr:cNvPr id="28754" name="Picture 1" descr="DPR 2010 Logo Black.jpg">
          <a:extLst>
            <a:ext uri="{FF2B5EF4-FFF2-40B4-BE49-F238E27FC236}">
              <a16:creationId xmlns:a16="http://schemas.microsoft.com/office/drawing/2014/main" id="{00000000-0008-0000-0800-00005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60"/>
  <sheetViews>
    <sheetView topLeftCell="C22" zoomScale="85" zoomScaleNormal="85" workbookViewId="0">
      <selection activeCell="V30" activeCellId="2" sqref="V36 V32 V30"/>
    </sheetView>
  </sheetViews>
  <sheetFormatPr defaultColWidth="8.88671875" defaultRowHeight="16.149999999999999"/>
  <cols>
    <col min="1" max="1" width="29.5546875" style="30" bestFit="1" customWidth="1"/>
    <col min="2" max="2" width="10.5546875" style="30" customWidth="1"/>
    <col min="3" max="3" width="11.77734375" style="30" customWidth="1"/>
    <col min="4" max="4" width="9.77734375" style="30" customWidth="1"/>
    <col min="5" max="5" width="10.44140625" style="30" customWidth="1"/>
    <col min="6" max="6" width="12.6640625" style="30" customWidth="1"/>
    <col min="7" max="7" width="3.5546875" style="30" customWidth="1"/>
    <col min="8" max="8" width="11.77734375" style="30" customWidth="1"/>
    <col min="9" max="9" width="13.6640625" style="30" bestFit="1" customWidth="1"/>
    <col min="10" max="10" width="4.77734375" style="30" customWidth="1"/>
    <col min="11" max="16" width="8.88671875" style="30"/>
    <col min="17" max="17" width="6" style="30" customWidth="1"/>
    <col min="18" max="16384" width="8.88671875" style="30"/>
  </cols>
  <sheetData>
    <row r="5" spans="1:8" ht="16.899999999999999" thickBot="1">
      <c r="A5" s="30" t="s">
        <v>0</v>
      </c>
    </row>
    <row r="6" spans="1:8">
      <c r="A6" s="168" t="s">
        <v>1</v>
      </c>
      <c r="B6" s="169" t="s">
        <v>2</v>
      </c>
      <c r="C6" s="170" t="s">
        <v>3</v>
      </c>
      <c r="D6" s="170" t="s">
        <v>4</v>
      </c>
      <c r="E6" s="170" t="s">
        <v>5</v>
      </c>
      <c r="F6" s="170" t="s">
        <v>6</v>
      </c>
      <c r="G6" s="350"/>
      <c r="H6" s="172" t="s">
        <v>7</v>
      </c>
    </row>
    <row r="7" spans="1:8">
      <c r="A7" s="221" t="s">
        <v>8</v>
      </c>
      <c r="B7" s="106" t="s">
        <v>9</v>
      </c>
      <c r="C7" s="166">
        <f>'ASU SOV'!E49</f>
        <v>123010221</v>
      </c>
      <c r="D7" s="167">
        <f>'ASU SOV'!C52</f>
        <v>1.4999999999999999E-2</v>
      </c>
      <c r="E7" s="166">
        <f>'ASU SOV'!E52</f>
        <v>1845153.3149999999</v>
      </c>
      <c r="F7" s="166">
        <f>'ASU SOV'!E53</f>
        <v>1438400.8229999989</v>
      </c>
      <c r="G7" s="351"/>
      <c r="H7" s="171">
        <f t="shared" ref="H7:H14" si="0">E7+F7</f>
        <v>3283554.1379999989</v>
      </c>
    </row>
    <row r="8" spans="1:8">
      <c r="A8" s="222" t="s">
        <v>10</v>
      </c>
      <c r="B8" s="106" t="s">
        <v>11</v>
      </c>
      <c r="C8" s="166">
        <f>Boise_SOV!E49</f>
        <v>122173905</v>
      </c>
      <c r="D8" s="167">
        <f>Boise_SOV!C52</f>
        <v>0.02</v>
      </c>
      <c r="E8" s="166">
        <f>Boise_SOV!E52</f>
        <v>2443478.1</v>
      </c>
      <c r="F8" s="166">
        <f>Boise_SOV!E53</f>
        <v>1694790.9900000095</v>
      </c>
      <c r="G8" s="351"/>
      <c r="H8" s="171">
        <f t="shared" si="0"/>
        <v>4138269.0900000096</v>
      </c>
    </row>
    <row r="9" spans="1:8">
      <c r="A9" s="221" t="s">
        <v>12</v>
      </c>
      <c r="B9" s="106" t="s">
        <v>13</v>
      </c>
      <c r="C9" s="166">
        <f>BYU_SOV!E49</f>
        <v>122587436.83</v>
      </c>
      <c r="D9" s="167">
        <f>BYU_SOV!C52</f>
        <v>1.4999999999999999E-2</v>
      </c>
      <c r="E9" s="166">
        <f>BYU_SOV!E52</f>
        <v>1838811.5524499998</v>
      </c>
      <c r="F9" s="166">
        <f>BYU_SOV!E53</f>
        <v>1876828.0072900057</v>
      </c>
      <c r="G9" s="351"/>
      <c r="H9" s="171">
        <f t="shared" si="0"/>
        <v>3715639.5597400055</v>
      </c>
    </row>
    <row r="10" spans="1:8">
      <c r="A10" s="222" t="s">
        <v>14</v>
      </c>
      <c r="B10" s="106" t="s">
        <v>15</v>
      </c>
      <c r="C10" s="166">
        <f>'Cal Poly SOV'!E49</f>
        <v>123074443.83</v>
      </c>
      <c r="D10" s="167">
        <f>'Cal Poly SOV'!C52</f>
        <v>1.2E-2</v>
      </c>
      <c r="E10" s="166">
        <f>'Cal Poly SOV'!E52</f>
        <v>1476893.32596</v>
      </c>
      <c r="F10" s="166">
        <f>'Cal Poly SOV'!E53</f>
        <v>1741025.0797800124</v>
      </c>
      <c r="G10" s="351"/>
      <c r="H10" s="171">
        <f t="shared" si="0"/>
        <v>3217918.4057400124</v>
      </c>
    </row>
    <row r="11" spans="1:8">
      <c r="A11" s="222" t="s">
        <v>16</v>
      </c>
      <c r="B11" s="106" t="s">
        <v>17</v>
      </c>
      <c r="C11" s="166">
        <f>'Sac State SOV'!E49</f>
        <v>123621860</v>
      </c>
      <c r="D11" s="167">
        <f>'Sac State SOV'!C52</f>
        <v>1.34E-2</v>
      </c>
      <c r="E11" s="166">
        <f>'Sac State SOV'!E52</f>
        <v>1656532.9240000001</v>
      </c>
      <c r="F11" s="166">
        <f>'Sac State SOV'!E53</f>
        <v>1001926.1560000032</v>
      </c>
      <c r="G11" s="351"/>
      <c r="H11" s="171">
        <f t="shared" si="0"/>
        <v>2658459.0800000033</v>
      </c>
    </row>
    <row r="12" spans="1:8">
      <c r="A12" s="223" t="s">
        <v>18</v>
      </c>
      <c r="B12" s="106" t="s">
        <v>19</v>
      </c>
      <c r="C12" s="166">
        <f>'Oregon SOV'!E49</f>
        <v>121845771</v>
      </c>
      <c r="D12" s="167">
        <f>'Oregon SOV'!C52</f>
        <v>0.01</v>
      </c>
      <c r="E12" s="166">
        <f>'Oregon SOV'!E52</f>
        <v>1218457.71</v>
      </c>
      <c r="F12" s="166">
        <f>'Oregon SOV'!E53</f>
        <v>3255164.3280000091</v>
      </c>
      <c r="G12" s="351"/>
      <c r="H12" s="171">
        <f t="shared" si="0"/>
        <v>4473622.038000009</v>
      </c>
    </row>
    <row r="13" spans="1:8">
      <c r="A13" s="223" t="s">
        <v>20</v>
      </c>
      <c r="B13" s="130" t="s">
        <v>21</v>
      </c>
      <c r="C13" s="166">
        <f>'Oregon SOV'!E49</f>
        <v>121845771</v>
      </c>
      <c r="D13" s="167">
        <f>'Oregon SOV'!C52</f>
        <v>0.01</v>
      </c>
      <c r="E13" s="166">
        <f>'Oregon SOV'!E52</f>
        <v>1218457.71</v>
      </c>
      <c r="F13" s="166">
        <f>'Oregon SOV'!E53</f>
        <v>3255164.3280000091</v>
      </c>
      <c r="G13" s="351"/>
      <c r="H13" s="171">
        <f t="shared" si="0"/>
        <v>4473622.038000009</v>
      </c>
    </row>
    <row r="14" spans="1:8">
      <c r="A14" s="223" t="s">
        <v>22</v>
      </c>
      <c r="B14" s="130" t="s">
        <v>23</v>
      </c>
      <c r="C14" s="166">
        <f>'Washington SOV'!E49</f>
        <v>122433915.83</v>
      </c>
      <c r="D14" s="167">
        <f>'Washington SOV'!C52</f>
        <v>0.02</v>
      </c>
      <c r="E14" s="166">
        <f>'Washington SOV'!E52</f>
        <v>2448678.3166</v>
      </c>
      <c r="F14" s="166">
        <f>'Washington SOV'!E53</f>
        <v>1423859.7051400095</v>
      </c>
      <c r="G14" s="351"/>
      <c r="H14" s="171">
        <f t="shared" si="0"/>
        <v>3872538.0217400095</v>
      </c>
    </row>
    <row r="15" spans="1:8" ht="16.899999999999999" thickBot="1">
      <c r="A15" s="202"/>
      <c r="B15" s="165"/>
      <c r="C15" s="93"/>
      <c r="D15" s="92"/>
      <c r="E15" s="93"/>
      <c r="F15" s="93"/>
      <c r="G15" s="352"/>
      <c r="H15" s="173"/>
    </row>
    <row r="19" spans="1:24" ht="16.899999999999999" thickBot="1">
      <c r="A19" s="30" t="s">
        <v>24</v>
      </c>
    </row>
    <row r="20" spans="1:24" ht="16.899999999999999" thickTop="1">
      <c r="A20" s="31"/>
      <c r="B20" s="31"/>
      <c r="C20" s="432" t="s">
        <v>25</v>
      </c>
      <c r="D20" s="433"/>
      <c r="E20" s="434"/>
      <c r="F20" s="432" t="s">
        <v>26</v>
      </c>
      <c r="G20" s="433"/>
      <c r="H20" s="433"/>
      <c r="I20" s="433"/>
      <c r="J20" s="433"/>
      <c r="K20" s="449"/>
      <c r="L20" s="432" t="s">
        <v>27</v>
      </c>
      <c r="M20" s="433"/>
      <c r="N20" s="433"/>
      <c r="O20" s="449"/>
      <c r="P20" s="432" t="s">
        <v>28</v>
      </c>
      <c r="Q20" s="433"/>
      <c r="R20" s="449"/>
      <c r="S20" s="432" t="s">
        <v>29</v>
      </c>
      <c r="T20" s="449"/>
      <c r="U20" s="37"/>
      <c r="V20" s="452" t="s">
        <v>30</v>
      </c>
    </row>
    <row r="21" spans="1:24">
      <c r="A21" s="39"/>
      <c r="B21" s="39"/>
      <c r="C21" s="435"/>
      <c r="D21" s="436"/>
      <c r="E21" s="437"/>
      <c r="F21" s="435"/>
      <c r="G21" s="436"/>
      <c r="H21" s="436"/>
      <c r="I21" s="436"/>
      <c r="J21" s="436"/>
      <c r="K21" s="450"/>
      <c r="L21" s="435"/>
      <c r="M21" s="436"/>
      <c r="N21" s="436"/>
      <c r="O21" s="450"/>
      <c r="P21" s="435"/>
      <c r="Q21" s="436"/>
      <c r="R21" s="450"/>
      <c r="S21" s="435"/>
      <c r="T21" s="450"/>
      <c r="U21" s="40"/>
      <c r="V21" s="453"/>
    </row>
    <row r="22" spans="1:24" ht="16.899999999999999" thickBot="1">
      <c r="A22" s="39"/>
      <c r="B22" s="39"/>
      <c r="C22" s="438"/>
      <c r="D22" s="439"/>
      <c r="E22" s="440"/>
      <c r="F22" s="438"/>
      <c r="G22" s="439"/>
      <c r="H22" s="439"/>
      <c r="I22" s="439"/>
      <c r="J22" s="439"/>
      <c r="K22" s="451"/>
      <c r="L22" s="438"/>
      <c r="M22" s="439"/>
      <c r="N22" s="439"/>
      <c r="O22" s="451"/>
      <c r="P22" s="438"/>
      <c r="Q22" s="439"/>
      <c r="R22" s="451"/>
      <c r="S22" s="438"/>
      <c r="T22" s="451"/>
      <c r="U22" s="40"/>
      <c r="V22" s="454"/>
    </row>
    <row r="23" spans="1:24" ht="16.899999999999999" thickTop="1">
      <c r="A23" s="32"/>
      <c r="B23" s="34"/>
      <c r="C23" s="41"/>
      <c r="D23" s="42"/>
      <c r="E23" s="42"/>
      <c r="F23" s="32"/>
      <c r="G23" s="36"/>
      <c r="H23" s="33"/>
      <c r="I23" s="43"/>
      <c r="J23" s="358"/>
      <c r="K23" s="34"/>
      <c r="L23" s="36"/>
      <c r="M23" s="32"/>
      <c r="N23" s="35"/>
      <c r="O23" s="34"/>
      <c r="P23" s="32"/>
      <c r="Q23" s="36"/>
      <c r="R23" s="34"/>
      <c r="S23" s="44"/>
      <c r="T23" s="45"/>
      <c r="U23" s="37"/>
      <c r="V23" s="38"/>
    </row>
    <row r="24" spans="1:24">
      <c r="A24" s="388"/>
      <c r="B24" s="393"/>
      <c r="C24" s="46" t="s">
        <v>31</v>
      </c>
      <c r="D24" s="47" t="s">
        <v>32</v>
      </c>
      <c r="E24" s="47" t="s">
        <v>33</v>
      </c>
      <c r="F24" s="441" t="s">
        <v>34</v>
      </c>
      <c r="G24" s="442"/>
      <c r="H24" s="442"/>
      <c r="I24" s="443" t="s">
        <v>5</v>
      </c>
      <c r="J24" s="444"/>
      <c r="K24" s="445"/>
      <c r="L24" s="391" t="s">
        <v>35</v>
      </c>
      <c r="M24" s="441" t="s">
        <v>36</v>
      </c>
      <c r="N24" s="446"/>
      <c r="O24" s="447"/>
      <c r="P24" s="441"/>
      <c r="Q24" s="442"/>
      <c r="R24" s="448"/>
      <c r="S24" s="48" t="s">
        <v>37</v>
      </c>
      <c r="T24" s="49" t="s">
        <v>38</v>
      </c>
      <c r="U24" s="50"/>
      <c r="V24" s="51"/>
    </row>
    <row r="25" spans="1:24">
      <c r="A25" s="388"/>
      <c r="B25" s="393"/>
      <c r="C25" s="46" t="s">
        <v>39</v>
      </c>
      <c r="D25" s="47" t="s">
        <v>39</v>
      </c>
      <c r="E25" s="47" t="s">
        <v>40</v>
      </c>
      <c r="F25" s="441" t="s">
        <v>6</v>
      </c>
      <c r="G25" s="442"/>
      <c r="H25" s="442"/>
      <c r="I25" s="443" t="s">
        <v>41</v>
      </c>
      <c r="J25" s="444"/>
      <c r="K25" s="445"/>
      <c r="L25" s="391" t="s">
        <v>42</v>
      </c>
      <c r="M25" s="441" t="s">
        <v>43</v>
      </c>
      <c r="N25" s="446"/>
      <c r="O25" s="447"/>
      <c r="P25" s="441"/>
      <c r="Q25" s="442"/>
      <c r="R25" s="448"/>
      <c r="S25" s="48"/>
      <c r="T25" s="49"/>
      <c r="U25" s="50"/>
      <c r="V25" s="51"/>
    </row>
    <row r="26" spans="1:24" ht="16.899999999999999" thickBot="1">
      <c r="A26" s="52"/>
      <c r="B26" s="53"/>
      <c r="C26" s="189">
        <v>8</v>
      </c>
      <c r="D26" s="190">
        <v>2</v>
      </c>
      <c r="E26" s="191">
        <v>10</v>
      </c>
      <c r="F26" s="279">
        <v>0.25</v>
      </c>
      <c r="G26" s="353"/>
      <c r="H26" s="55">
        <v>10</v>
      </c>
      <c r="I26" s="56"/>
      <c r="J26" s="55"/>
      <c r="K26" s="57">
        <v>10</v>
      </c>
      <c r="L26" s="55"/>
      <c r="M26" s="54"/>
      <c r="N26" s="55"/>
      <c r="O26" s="57">
        <v>20</v>
      </c>
      <c r="P26" s="54"/>
      <c r="Q26" s="55"/>
      <c r="R26" s="57">
        <v>20</v>
      </c>
      <c r="S26" s="58">
        <v>10</v>
      </c>
      <c r="T26" s="59">
        <v>10</v>
      </c>
      <c r="U26" s="60"/>
      <c r="V26" s="61">
        <f>C26+D26+E26+H26+K26+O26+R26+S26+T26</f>
        <v>100</v>
      </c>
    </row>
    <row r="27" spans="1:24">
      <c r="A27" s="62"/>
      <c r="B27" s="63" t="s">
        <v>44</v>
      </c>
      <c r="C27" s="64"/>
      <c r="D27" s="65"/>
      <c r="E27" s="65"/>
      <c r="F27" s="66"/>
      <c r="G27" s="354"/>
      <c r="H27" s="65"/>
      <c r="I27" s="67"/>
      <c r="J27" s="359"/>
      <c r="K27" s="193"/>
      <c r="L27" s="198"/>
      <c r="M27" s="195"/>
      <c r="N27" s="69"/>
      <c r="O27" s="68"/>
      <c r="P27" s="70"/>
      <c r="Q27" s="195"/>
      <c r="R27" s="68"/>
      <c r="S27" s="64"/>
      <c r="T27" s="71"/>
      <c r="U27" s="37"/>
      <c r="V27" s="72"/>
    </row>
    <row r="28" spans="1:24">
      <c r="A28" s="210" t="s">
        <v>45</v>
      </c>
      <c r="B28" s="393"/>
      <c r="C28" s="213">
        <f>AVERAGE(C29:C36)</f>
        <v>3.75</v>
      </c>
      <c r="D28" s="214">
        <f>AVERAGE(D29:D36)</f>
        <v>1.125</v>
      </c>
      <c r="E28" s="214">
        <f>AVERAGE(E29:E36)</f>
        <v>6.375</v>
      </c>
      <c r="F28" s="215">
        <f>AVERAGE(F29:F36)</f>
        <v>874080.36879375763</v>
      </c>
      <c r="G28" s="215"/>
      <c r="H28" s="211"/>
      <c r="I28" s="215">
        <f>AVERAGE(I29:I36)</f>
        <v>1958872.4922746895</v>
      </c>
      <c r="J28" s="215"/>
      <c r="K28" s="211"/>
      <c r="L28" s="215">
        <f>AVERAGE(L29:L36)</f>
        <v>14625</v>
      </c>
      <c r="M28" s="335">
        <f>AVERAGE(M29:M36)</f>
        <v>6.5</v>
      </c>
      <c r="N28" s="211"/>
      <c r="O28" s="211"/>
      <c r="P28" s="211">
        <f>AVERAGE(P29:P36)</f>
        <v>25.125</v>
      </c>
      <c r="Q28" s="216"/>
      <c r="R28" s="216"/>
      <c r="S28" s="217">
        <f>AVERAGE(S29:S36)</f>
        <v>14.875</v>
      </c>
      <c r="T28" s="218" t="e">
        <f>AVERAGE(T29:T36)</f>
        <v>#DIV/0!</v>
      </c>
      <c r="U28" s="37"/>
      <c r="V28" s="73"/>
    </row>
    <row r="29" spans="1:24">
      <c r="A29" s="221" t="s">
        <v>8</v>
      </c>
      <c r="B29" s="106" t="s">
        <v>9</v>
      </c>
      <c r="C29" s="74">
        <v>3.5</v>
      </c>
      <c r="D29" s="75">
        <v>2</v>
      </c>
      <c r="E29" s="76">
        <v>6</v>
      </c>
      <c r="F29" s="215">
        <f>ASU!D53</f>
        <v>634855.82299999893</v>
      </c>
      <c r="G29" s="356">
        <v>2</v>
      </c>
      <c r="H29" s="278">
        <f>(F29/$F$33)*$H$26</f>
        <v>462.04411580177856</v>
      </c>
      <c r="I29" s="77">
        <f>ASU!I7+(F26*F29)</f>
        <v>1852769.2707499997</v>
      </c>
      <c r="J29" s="356">
        <v>3</v>
      </c>
      <c r="K29" s="329">
        <f>(I29/$I$33)*$K$26</f>
        <v>12.535923085837542</v>
      </c>
      <c r="L29" s="280">
        <v>5000</v>
      </c>
      <c r="M29" s="196">
        <f>ASU!E53</f>
        <v>4</v>
      </c>
      <c r="N29" s="78" t="s">
        <v>46</v>
      </c>
      <c r="O29" s="192">
        <v>8</v>
      </c>
      <c r="P29" s="188">
        <f>ASU!G53</f>
        <v>27</v>
      </c>
      <c r="Q29" s="357">
        <v>13</v>
      </c>
      <c r="R29" s="329">
        <f>(P29/$P$33)*$R$26</f>
        <v>60</v>
      </c>
      <c r="S29" s="30">
        <v>17</v>
      </c>
      <c r="T29" s="219"/>
      <c r="U29" s="37"/>
      <c r="V29" s="73">
        <f>C29+D29+E29+G29+J29+O29+Q29+S29+T29</f>
        <v>54.5</v>
      </c>
      <c r="W29" s="200"/>
      <c r="X29" s="201"/>
    </row>
    <row r="30" spans="1:24">
      <c r="A30" s="222" t="s">
        <v>10</v>
      </c>
      <c r="B30" s="106" t="s">
        <v>11</v>
      </c>
      <c r="C30" s="74">
        <v>4</v>
      </c>
      <c r="D30" s="75">
        <v>2</v>
      </c>
      <c r="E30" s="76">
        <v>6</v>
      </c>
      <c r="F30" s="215">
        <f>Boise!D53</f>
        <v>859912.99000000954</v>
      </c>
      <c r="G30" s="356">
        <v>3</v>
      </c>
      <c r="H30" s="278">
        <f>(F30/$F$33)*$H$26</f>
        <v>625.83932089257803</v>
      </c>
      <c r="I30" s="77">
        <f>Boise!I7+(F26*F30)</f>
        <v>2507358.3475000025</v>
      </c>
      <c r="J30" s="356">
        <v>10</v>
      </c>
      <c r="K30" s="329">
        <f t="shared" ref="K30:K36" si="1">(I30/$I$33)*$K$26</f>
        <v>16.964903233832821</v>
      </c>
      <c r="L30" s="280">
        <v>20000</v>
      </c>
      <c r="M30" s="79">
        <f>Boise!E53</f>
        <v>5</v>
      </c>
      <c r="N30" s="78" t="s">
        <v>46</v>
      </c>
      <c r="O30" s="192">
        <v>9</v>
      </c>
      <c r="P30" s="188">
        <f>Boise!G53</f>
        <v>33</v>
      </c>
      <c r="Q30" s="357">
        <v>18</v>
      </c>
      <c r="R30" s="329">
        <f t="shared" ref="R30:R36" si="2">(P30/$P$33)*$R$26</f>
        <v>73.333333333333329</v>
      </c>
      <c r="S30" s="30">
        <v>14</v>
      </c>
      <c r="T30" s="219"/>
      <c r="U30" s="37"/>
      <c r="V30" s="73">
        <f t="shared" ref="V30:V36" si="3">C30+D30+E30+G30+J30+O30+Q30+S30+T30</f>
        <v>66</v>
      </c>
      <c r="W30" s="200"/>
      <c r="X30" s="201"/>
    </row>
    <row r="31" spans="1:24">
      <c r="A31" s="221" t="s">
        <v>12</v>
      </c>
      <c r="B31" s="106" t="s">
        <v>13</v>
      </c>
      <c r="C31" s="74">
        <v>4.5</v>
      </c>
      <c r="D31" s="75">
        <v>1</v>
      </c>
      <c r="E31" s="76">
        <v>5.5</v>
      </c>
      <c r="F31" s="215">
        <f>BYU!D53</f>
        <v>666891.00729000568</v>
      </c>
      <c r="G31" s="356">
        <v>2</v>
      </c>
      <c r="H31" s="278">
        <f t="shared" ref="H31:H36" si="4">(F31/$F$33)*$H$26</f>
        <v>485.35912349892493</v>
      </c>
      <c r="I31" s="77">
        <f>BYU!I7+(F26*F31)</f>
        <v>1858534.3042725013</v>
      </c>
      <c r="J31" s="356">
        <v>3</v>
      </c>
      <c r="K31" s="329">
        <f t="shared" si="1"/>
        <v>12.574929570868514</v>
      </c>
      <c r="L31" s="280">
        <v>20000</v>
      </c>
      <c r="M31" s="79">
        <f>BYU!E53</f>
        <v>1</v>
      </c>
      <c r="N31" s="78" t="s">
        <v>46</v>
      </c>
      <c r="O31" s="192">
        <v>1</v>
      </c>
      <c r="P31" s="188">
        <f>BYU!G53</f>
        <v>17</v>
      </c>
      <c r="Q31" s="357">
        <v>7</v>
      </c>
      <c r="R31" s="329">
        <f t="shared" si="2"/>
        <v>37.777777777777779</v>
      </c>
      <c r="S31" s="30">
        <v>15</v>
      </c>
      <c r="T31" s="219"/>
      <c r="U31" s="37"/>
      <c r="V31" s="73">
        <f t="shared" si="3"/>
        <v>39</v>
      </c>
      <c r="W31" s="200"/>
      <c r="X31" s="201"/>
    </row>
    <row r="32" spans="1:24">
      <c r="A32" s="222" t="s">
        <v>14</v>
      </c>
      <c r="B32" s="106" t="s">
        <v>15</v>
      </c>
      <c r="C32" s="74">
        <v>4.5</v>
      </c>
      <c r="D32" s="75">
        <v>0</v>
      </c>
      <c r="E32" s="76">
        <v>8</v>
      </c>
      <c r="F32" s="215">
        <f>'Cal Ploy'!D53</f>
        <v>998499.07978001237</v>
      </c>
      <c r="G32" s="356">
        <v>3</v>
      </c>
      <c r="H32" s="278">
        <f t="shared" si="4"/>
        <v>726.70141429236935</v>
      </c>
      <c r="I32" s="77">
        <f>'Cal Ploy'!I7+(F26*F32)</f>
        <v>1592920.0959050031</v>
      </c>
      <c r="J32" s="356">
        <v>1</v>
      </c>
      <c r="K32" s="329">
        <f t="shared" si="1"/>
        <v>10.77777147937409</v>
      </c>
      <c r="L32" s="280">
        <v>20000</v>
      </c>
      <c r="M32" s="79">
        <f>'Cal Ploy'!E53</f>
        <v>16</v>
      </c>
      <c r="N32" s="78" t="s">
        <v>46</v>
      </c>
      <c r="O32" s="192">
        <v>20</v>
      </c>
      <c r="P32" s="188">
        <f>'Cal Ploy'!G53</f>
        <v>28</v>
      </c>
      <c r="Q32" s="357">
        <v>14</v>
      </c>
      <c r="R32" s="329">
        <f t="shared" si="2"/>
        <v>62.222222222222221</v>
      </c>
      <c r="S32" s="30">
        <v>19</v>
      </c>
      <c r="T32" s="219"/>
      <c r="U32" s="37"/>
      <c r="V32" s="73">
        <f t="shared" si="3"/>
        <v>69.5</v>
      </c>
      <c r="W32" s="200"/>
      <c r="X32" s="201"/>
    </row>
    <row r="33" spans="1:25">
      <c r="A33" s="222" t="s">
        <v>16</v>
      </c>
      <c r="B33" s="106" t="s">
        <v>17</v>
      </c>
      <c r="C33" s="74">
        <v>4</v>
      </c>
      <c r="D33" s="75">
        <v>1</v>
      </c>
      <c r="E33" s="76">
        <v>5.5</v>
      </c>
      <c r="F33" s="215">
        <f>'Sac State'!D52</f>
        <v>13740.156000003219</v>
      </c>
      <c r="G33" s="356">
        <v>1</v>
      </c>
      <c r="H33" s="278">
        <f t="shared" si="4"/>
        <v>10</v>
      </c>
      <c r="I33" s="77">
        <f>'Sac State'!I7+(F26*F33)</f>
        <v>1477967.9630000009</v>
      </c>
      <c r="J33" s="356">
        <v>1</v>
      </c>
      <c r="K33" s="329">
        <f t="shared" si="1"/>
        <v>10</v>
      </c>
      <c r="L33" s="280">
        <v>7000</v>
      </c>
      <c r="M33" s="357">
        <f>'Sac State'!E52</f>
        <v>9</v>
      </c>
      <c r="N33" s="78" t="s">
        <v>46</v>
      </c>
      <c r="O33" s="192">
        <v>15</v>
      </c>
      <c r="P33" s="188">
        <f>'Sac State'!G52</f>
        <v>9</v>
      </c>
      <c r="Q33" s="357">
        <v>0</v>
      </c>
      <c r="R33" s="329">
        <f t="shared" si="2"/>
        <v>20</v>
      </c>
      <c r="S33" s="30">
        <v>10</v>
      </c>
      <c r="T33" s="219"/>
      <c r="U33" s="37"/>
      <c r="V33" s="73">
        <f t="shared" si="3"/>
        <v>37.5</v>
      </c>
      <c r="W33" s="200"/>
      <c r="X33" s="201"/>
    </row>
    <row r="34" spans="1:25">
      <c r="A34" s="223" t="s">
        <v>18</v>
      </c>
      <c r="B34" s="106" t="s">
        <v>19</v>
      </c>
      <c r="C34" s="74">
        <v>1</v>
      </c>
      <c r="D34" s="75">
        <v>2</v>
      </c>
      <c r="E34" s="76">
        <v>7</v>
      </c>
      <c r="F34" s="215">
        <f>Oregon!D53</f>
        <v>2719523.3280000091</v>
      </c>
      <c r="G34" s="356">
        <v>10</v>
      </c>
      <c r="H34" s="278">
        <f t="shared" si="4"/>
        <v>1979.2521482284278</v>
      </c>
      <c r="I34" s="77">
        <f>Oregon!I7+(F26*F34)</f>
        <v>1584740.5420000022</v>
      </c>
      <c r="J34" s="356">
        <v>1</v>
      </c>
      <c r="K34" s="329">
        <f t="shared" si="1"/>
        <v>10.722428237099759</v>
      </c>
      <c r="L34" s="280">
        <v>5000</v>
      </c>
      <c r="M34" s="349">
        <f>Oregon!E55</f>
        <v>5</v>
      </c>
      <c r="N34" s="78" t="s">
        <v>46</v>
      </c>
      <c r="O34" s="192">
        <v>9</v>
      </c>
      <c r="P34" s="188">
        <f>Oregon!G53</f>
        <v>28</v>
      </c>
      <c r="Q34" s="357">
        <v>14</v>
      </c>
      <c r="R34" s="329">
        <f t="shared" si="2"/>
        <v>62.222222222222221</v>
      </c>
      <c r="S34" s="30">
        <v>11</v>
      </c>
      <c r="T34" s="219"/>
      <c r="U34" s="37"/>
      <c r="V34" s="73">
        <f t="shared" si="3"/>
        <v>55</v>
      </c>
      <c r="W34" s="200"/>
      <c r="X34" s="201"/>
    </row>
    <row r="35" spans="1:25">
      <c r="A35" s="223" t="s">
        <v>20</v>
      </c>
      <c r="B35" s="130" t="s">
        <v>21</v>
      </c>
      <c r="C35" s="74">
        <v>3</v>
      </c>
      <c r="D35" s="75">
        <v>0</v>
      </c>
      <c r="E35" s="76">
        <v>7</v>
      </c>
      <c r="F35" s="215">
        <f>Washington!D53</f>
        <v>661711.70514000952</v>
      </c>
      <c r="G35" s="356">
        <v>2</v>
      </c>
      <c r="H35" s="278">
        <f t="shared" si="4"/>
        <v>481.58965963694629</v>
      </c>
      <c r="I35" s="77">
        <f>Washington!I7+(F26*F35)</f>
        <v>2453008.2428850024</v>
      </c>
      <c r="J35" s="356">
        <v>9</v>
      </c>
      <c r="K35" s="329">
        <f t="shared" si="1"/>
        <v>16.597167897373435</v>
      </c>
      <c r="L35" s="280">
        <v>20000</v>
      </c>
      <c r="M35" s="79">
        <f>Washington!E55</f>
        <v>2</v>
      </c>
      <c r="N35" s="78" t="s">
        <v>46</v>
      </c>
      <c r="O35" s="192">
        <v>3</v>
      </c>
      <c r="P35" s="188">
        <f>Washington!G53</f>
        <v>24</v>
      </c>
      <c r="Q35" s="357">
        <v>12</v>
      </c>
      <c r="R35" s="329">
        <f t="shared" si="2"/>
        <v>53.333333333333329</v>
      </c>
      <c r="S35" s="30">
        <v>13</v>
      </c>
      <c r="T35" s="219"/>
      <c r="U35" s="37"/>
      <c r="V35" s="73">
        <f t="shared" si="3"/>
        <v>49</v>
      </c>
      <c r="W35" s="200"/>
      <c r="X35" s="201"/>
    </row>
    <row r="36" spans="1:25">
      <c r="A36" s="223" t="s">
        <v>22</v>
      </c>
      <c r="B36" s="130" t="s">
        <v>23</v>
      </c>
      <c r="C36" s="74">
        <v>5.5</v>
      </c>
      <c r="D36" s="75">
        <v>1</v>
      </c>
      <c r="E36" s="76">
        <v>6</v>
      </c>
      <c r="F36" s="215">
        <f>UVU!D53</f>
        <v>437508.86114001274</v>
      </c>
      <c r="G36" s="356">
        <v>1</v>
      </c>
      <c r="H36" s="278">
        <f t="shared" si="4"/>
        <v>318.41622550712691</v>
      </c>
      <c r="I36" s="77">
        <f>UVU!I7+(F26*F36)</f>
        <v>2343681.1718850033</v>
      </c>
      <c r="J36" s="356">
        <v>8</v>
      </c>
      <c r="K36" s="329">
        <f t="shared" si="1"/>
        <v>15.857455848554153</v>
      </c>
      <c r="L36" s="280">
        <v>20000</v>
      </c>
      <c r="M36" s="79">
        <f>UVU!E55</f>
        <v>10</v>
      </c>
      <c r="N36" s="78" t="s">
        <v>46</v>
      </c>
      <c r="O36" s="192">
        <v>16</v>
      </c>
      <c r="P36" s="188">
        <f>UVU!G53</f>
        <v>35</v>
      </c>
      <c r="Q36" s="357">
        <v>20</v>
      </c>
      <c r="R36" s="329">
        <f t="shared" si="2"/>
        <v>77.777777777777771</v>
      </c>
      <c r="S36" s="30">
        <v>20</v>
      </c>
      <c r="T36" s="219"/>
      <c r="U36" s="37"/>
      <c r="V36" s="73">
        <f t="shared" si="3"/>
        <v>77.5</v>
      </c>
      <c r="W36" s="200"/>
      <c r="X36" s="201"/>
    </row>
    <row r="37" spans="1:25" ht="16.899999999999999" thickBot="1">
      <c r="A37" s="81"/>
      <c r="B37" s="82"/>
      <c r="C37" s="83"/>
      <c r="D37" s="84"/>
      <c r="E37" s="84"/>
      <c r="F37" s="85"/>
      <c r="G37" s="355"/>
      <c r="H37" s="84"/>
      <c r="I37" s="86"/>
      <c r="J37" s="360"/>
      <c r="K37" s="194"/>
      <c r="L37" s="199"/>
      <c r="M37" s="197"/>
      <c r="N37" s="88"/>
      <c r="O37" s="87"/>
      <c r="P37" s="89"/>
      <c r="Q37" s="197"/>
      <c r="R37" s="87"/>
      <c r="S37" s="83"/>
      <c r="T37" s="90"/>
      <c r="U37" s="37"/>
      <c r="V37" s="91"/>
    </row>
    <row r="38" spans="1:25" ht="16.899999999999999" thickTop="1"/>
    <row r="39" spans="1:25">
      <c r="A39" s="204" t="s">
        <v>29</v>
      </c>
      <c r="B39" s="455" t="s">
        <v>9</v>
      </c>
      <c r="C39" s="455"/>
      <c r="D39" s="455" t="s">
        <v>47</v>
      </c>
      <c r="E39" s="455"/>
      <c r="F39" s="455" t="s">
        <v>48</v>
      </c>
      <c r="G39" s="455"/>
      <c r="H39" s="455"/>
      <c r="I39" s="455" t="s">
        <v>15</v>
      </c>
      <c r="J39" s="455"/>
      <c r="K39" s="455"/>
      <c r="L39" s="455" t="s">
        <v>49</v>
      </c>
      <c r="M39" s="455"/>
      <c r="N39" s="455" t="s">
        <v>11</v>
      </c>
      <c r="O39" s="455"/>
      <c r="P39" s="455" t="s">
        <v>19</v>
      </c>
      <c r="Q39" s="455"/>
      <c r="R39" s="455"/>
      <c r="S39" s="455" t="s">
        <v>50</v>
      </c>
      <c r="T39" s="455"/>
      <c r="U39" s="455" t="s">
        <v>51</v>
      </c>
      <c r="V39" s="455"/>
    </row>
    <row r="40" spans="1:25">
      <c r="A40" s="204"/>
      <c r="B40" s="387" t="s">
        <v>37</v>
      </c>
      <c r="C40" s="205" t="s">
        <v>38</v>
      </c>
      <c r="D40" s="387" t="s">
        <v>37</v>
      </c>
      <c r="E40" s="205" t="s">
        <v>38</v>
      </c>
      <c r="F40" s="387" t="s">
        <v>37</v>
      </c>
      <c r="G40" s="387"/>
      <c r="H40" s="205" t="s">
        <v>38</v>
      </c>
      <c r="I40" s="387" t="s">
        <v>37</v>
      </c>
      <c r="J40" s="387"/>
      <c r="K40" s="205" t="s">
        <v>38</v>
      </c>
      <c r="L40" s="387" t="s">
        <v>37</v>
      </c>
      <c r="M40" s="205" t="s">
        <v>38</v>
      </c>
      <c r="N40" s="387" t="s">
        <v>37</v>
      </c>
      <c r="O40" s="205" t="s">
        <v>38</v>
      </c>
      <c r="P40" s="387" t="s">
        <v>37</v>
      </c>
      <c r="Q40" s="387"/>
      <c r="R40" s="205" t="s">
        <v>38</v>
      </c>
      <c r="S40" s="387" t="s">
        <v>37</v>
      </c>
      <c r="T40" s="205" t="s">
        <v>38</v>
      </c>
      <c r="U40" s="387" t="s">
        <v>37</v>
      </c>
      <c r="V40" s="205" t="s">
        <v>38</v>
      </c>
    </row>
    <row r="41" spans="1:25">
      <c r="A41" s="221" t="s">
        <v>8</v>
      </c>
      <c r="B41" s="387">
        <v>3</v>
      </c>
      <c r="C41" s="205"/>
      <c r="D41" s="205">
        <v>3</v>
      </c>
      <c r="E41" s="206"/>
      <c r="F41" s="205">
        <v>3</v>
      </c>
      <c r="G41" s="205"/>
      <c r="H41" s="205"/>
      <c r="I41" s="205">
        <v>4</v>
      </c>
      <c r="J41" s="205"/>
      <c r="K41" s="206"/>
      <c r="L41" s="205">
        <v>3</v>
      </c>
      <c r="M41" s="206"/>
      <c r="N41" s="387">
        <v>4</v>
      </c>
      <c r="O41" s="205"/>
      <c r="P41" s="205">
        <v>4</v>
      </c>
      <c r="Q41" s="205"/>
      <c r="R41" s="205"/>
      <c r="S41" s="203">
        <f>B41+D41+F41+I41+L41+N41+P41</f>
        <v>24</v>
      </c>
      <c r="T41" s="203">
        <f>C41+E41+H41+K41+M41+O41+R41</f>
        <v>0</v>
      </c>
      <c r="U41" s="336">
        <v>10</v>
      </c>
      <c r="V41" s="336">
        <v>9</v>
      </c>
      <c r="X41" s="203">
        <v>24</v>
      </c>
      <c r="Y41" s="30">
        <v>17</v>
      </c>
    </row>
    <row r="42" spans="1:25">
      <c r="A42" s="222" t="s">
        <v>10</v>
      </c>
      <c r="B42" s="205">
        <v>4</v>
      </c>
      <c r="C42" s="205"/>
      <c r="D42" s="205">
        <v>7</v>
      </c>
      <c r="E42" s="206"/>
      <c r="F42" s="205">
        <v>6</v>
      </c>
      <c r="G42" s="205"/>
      <c r="H42" s="205"/>
      <c r="I42" s="205">
        <v>3</v>
      </c>
      <c r="J42" s="205"/>
      <c r="K42" s="206"/>
      <c r="L42" s="205">
        <v>6</v>
      </c>
      <c r="M42" s="206"/>
      <c r="N42" s="387">
        <v>3</v>
      </c>
      <c r="O42" s="205"/>
      <c r="P42" s="205">
        <v>6</v>
      </c>
      <c r="Q42" s="205"/>
      <c r="R42" s="205"/>
      <c r="S42" s="203">
        <f t="shared" ref="S42:S48" si="5">B42+D42+F42+I42+L42+N42+P42</f>
        <v>35</v>
      </c>
      <c r="T42" s="203">
        <f t="shared" ref="T42:T48" si="6">C42+E42+H42+K42+M42+O42+R42</f>
        <v>0</v>
      </c>
      <c r="U42" s="336">
        <v>9</v>
      </c>
      <c r="V42" s="336">
        <v>7</v>
      </c>
      <c r="X42" s="203">
        <v>35</v>
      </c>
      <c r="Y42" s="30">
        <v>14</v>
      </c>
    </row>
    <row r="43" spans="1:25">
      <c r="A43" s="221" t="s">
        <v>12</v>
      </c>
      <c r="B43" s="205">
        <v>5</v>
      </c>
      <c r="C43" s="205"/>
      <c r="D43" s="205">
        <v>4</v>
      </c>
      <c r="E43" s="206"/>
      <c r="F43" s="205">
        <v>4</v>
      </c>
      <c r="G43" s="205"/>
      <c r="H43" s="205"/>
      <c r="I43" s="205">
        <v>5</v>
      </c>
      <c r="J43" s="205"/>
      <c r="K43" s="206"/>
      <c r="L43" s="205">
        <v>5</v>
      </c>
      <c r="M43" s="206"/>
      <c r="N43" s="387">
        <v>5</v>
      </c>
      <c r="O43" s="205"/>
      <c r="P43" s="205">
        <v>3</v>
      </c>
      <c r="Q43" s="205"/>
      <c r="R43" s="205"/>
      <c r="S43" s="203">
        <f t="shared" si="5"/>
        <v>31</v>
      </c>
      <c r="T43" s="203">
        <f t="shared" si="6"/>
        <v>0</v>
      </c>
      <c r="U43" s="336">
        <v>8</v>
      </c>
      <c r="V43" s="336">
        <v>8</v>
      </c>
      <c r="X43" s="203">
        <v>31</v>
      </c>
      <c r="Y43" s="30">
        <v>15</v>
      </c>
    </row>
    <row r="44" spans="1:25">
      <c r="A44" s="222" t="s">
        <v>14</v>
      </c>
      <c r="B44" s="205">
        <v>2</v>
      </c>
      <c r="C44" s="205"/>
      <c r="D44" s="205">
        <v>2</v>
      </c>
      <c r="E44" s="206"/>
      <c r="F44" s="205">
        <v>2</v>
      </c>
      <c r="G44" s="205"/>
      <c r="H44" s="205"/>
      <c r="I44" s="205">
        <v>2</v>
      </c>
      <c r="J44" s="205"/>
      <c r="K44" s="206"/>
      <c r="L44" s="205">
        <v>2</v>
      </c>
      <c r="M44" s="206"/>
      <c r="N44" s="387">
        <v>1</v>
      </c>
      <c r="O44" s="205"/>
      <c r="P44" s="205">
        <v>2</v>
      </c>
      <c r="Q44" s="205"/>
      <c r="R44" s="205"/>
      <c r="S44" s="203">
        <f t="shared" si="5"/>
        <v>13</v>
      </c>
      <c r="T44" s="203">
        <f t="shared" si="6"/>
        <v>0</v>
      </c>
      <c r="U44" s="336">
        <v>7</v>
      </c>
      <c r="V44" s="336">
        <v>10</v>
      </c>
      <c r="X44" s="203">
        <v>13</v>
      </c>
      <c r="Y44" s="30">
        <v>19</v>
      </c>
    </row>
    <row r="45" spans="1:25" ht="17.25" customHeight="1">
      <c r="A45" s="222" t="s">
        <v>16</v>
      </c>
      <c r="B45" s="205">
        <v>8</v>
      </c>
      <c r="C45" s="205"/>
      <c r="D45" s="205">
        <v>8</v>
      </c>
      <c r="E45" s="206"/>
      <c r="F45" s="205">
        <v>8</v>
      </c>
      <c r="G45" s="205"/>
      <c r="H45" s="205"/>
      <c r="I45" s="205">
        <v>8</v>
      </c>
      <c r="J45" s="205"/>
      <c r="K45" s="206"/>
      <c r="L45" s="205">
        <v>7</v>
      </c>
      <c r="M45" s="206"/>
      <c r="N45" s="387">
        <v>8</v>
      </c>
      <c r="O45" s="205"/>
      <c r="P45" s="205">
        <v>8</v>
      </c>
      <c r="Q45" s="205"/>
      <c r="R45" s="205"/>
      <c r="S45" s="203">
        <f t="shared" si="5"/>
        <v>55</v>
      </c>
      <c r="T45" s="203">
        <f t="shared" si="6"/>
        <v>0</v>
      </c>
      <c r="U45" s="336">
        <v>6</v>
      </c>
      <c r="V45" s="336">
        <v>4</v>
      </c>
      <c r="X45" s="203">
        <v>55</v>
      </c>
      <c r="Y45" s="30">
        <v>10</v>
      </c>
    </row>
    <row r="46" spans="1:25">
      <c r="A46" s="223" t="s">
        <v>18</v>
      </c>
      <c r="B46" s="387">
        <v>7</v>
      </c>
      <c r="C46" s="205"/>
      <c r="D46" s="205">
        <v>6</v>
      </c>
      <c r="E46" s="206"/>
      <c r="F46" s="205">
        <v>7</v>
      </c>
      <c r="G46" s="205"/>
      <c r="H46" s="205"/>
      <c r="I46" s="205">
        <v>7</v>
      </c>
      <c r="J46" s="205"/>
      <c r="K46" s="206"/>
      <c r="L46" s="205">
        <v>8</v>
      </c>
      <c r="M46" s="206"/>
      <c r="N46" s="387">
        <v>7</v>
      </c>
      <c r="O46" s="205"/>
      <c r="P46" s="205">
        <v>7</v>
      </c>
      <c r="Q46" s="205"/>
      <c r="R46" s="205"/>
      <c r="S46" s="203">
        <f t="shared" si="5"/>
        <v>49</v>
      </c>
      <c r="T46" s="203">
        <f t="shared" si="6"/>
        <v>0</v>
      </c>
      <c r="U46" s="336">
        <v>5</v>
      </c>
      <c r="V46" s="336">
        <v>6</v>
      </c>
      <c r="X46" s="203">
        <v>49</v>
      </c>
      <c r="Y46" s="30">
        <v>11</v>
      </c>
    </row>
    <row r="47" spans="1:25">
      <c r="A47" s="223" t="s">
        <v>20</v>
      </c>
      <c r="B47" s="387">
        <v>6</v>
      </c>
      <c r="C47" s="205"/>
      <c r="D47" s="205">
        <v>5</v>
      </c>
      <c r="E47" s="206"/>
      <c r="F47" s="205">
        <v>5</v>
      </c>
      <c r="G47" s="205"/>
      <c r="H47" s="205"/>
      <c r="I47" s="205">
        <v>6</v>
      </c>
      <c r="J47" s="205"/>
      <c r="K47" s="206"/>
      <c r="L47" s="205">
        <v>4</v>
      </c>
      <c r="M47" s="206"/>
      <c r="N47" s="387">
        <v>6</v>
      </c>
      <c r="O47" s="205"/>
      <c r="P47" s="205">
        <v>5</v>
      </c>
      <c r="Q47" s="205"/>
      <c r="R47" s="205"/>
      <c r="S47" s="203">
        <f t="shared" si="5"/>
        <v>37</v>
      </c>
      <c r="T47" s="203">
        <f t="shared" si="6"/>
        <v>0</v>
      </c>
      <c r="U47" s="336">
        <v>4</v>
      </c>
      <c r="V47" s="336">
        <v>5</v>
      </c>
      <c r="X47" s="203">
        <v>37</v>
      </c>
      <c r="Y47" s="30">
        <v>13</v>
      </c>
    </row>
    <row r="48" spans="1:25">
      <c r="A48" s="223" t="s">
        <v>22</v>
      </c>
      <c r="B48" s="387">
        <v>1</v>
      </c>
      <c r="C48" s="205"/>
      <c r="D48" s="205">
        <v>1</v>
      </c>
      <c r="E48" s="206"/>
      <c r="F48" s="205">
        <v>1</v>
      </c>
      <c r="G48" s="205"/>
      <c r="H48" s="205"/>
      <c r="I48" s="205">
        <v>1</v>
      </c>
      <c r="J48" s="205"/>
      <c r="K48" s="206"/>
      <c r="L48" s="205">
        <v>1</v>
      </c>
      <c r="M48" s="206"/>
      <c r="N48" s="387">
        <v>2</v>
      </c>
      <c r="O48" s="205"/>
      <c r="P48" s="205">
        <v>1</v>
      </c>
      <c r="Q48" s="205"/>
      <c r="R48" s="205"/>
      <c r="S48" s="203">
        <f t="shared" si="5"/>
        <v>8</v>
      </c>
      <c r="T48" s="203">
        <f t="shared" si="6"/>
        <v>0</v>
      </c>
      <c r="U48" s="336">
        <v>3</v>
      </c>
      <c r="V48" s="336">
        <v>3</v>
      </c>
      <c r="X48" s="203">
        <v>8</v>
      </c>
      <c r="Y48" s="30">
        <v>20</v>
      </c>
    </row>
    <row r="49" spans="1:20" s="209" customFormat="1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</row>
    <row r="50" spans="1:20">
      <c r="C50" s="46" t="s">
        <v>31</v>
      </c>
      <c r="D50" s="47" t="s">
        <v>32</v>
      </c>
      <c r="E50" s="47" t="s">
        <v>33</v>
      </c>
      <c r="F50" s="388" t="s">
        <v>34</v>
      </c>
      <c r="G50" s="389"/>
      <c r="H50" s="389"/>
      <c r="I50" s="390" t="s">
        <v>5</v>
      </c>
      <c r="J50" s="391"/>
      <c r="K50" s="392"/>
      <c r="L50" s="391" t="s">
        <v>35</v>
      </c>
      <c r="M50" s="388" t="s">
        <v>36</v>
      </c>
      <c r="N50" s="385"/>
      <c r="O50" s="386"/>
      <c r="P50" s="388" t="s">
        <v>52</v>
      </c>
      <c r="Q50" s="389"/>
      <c r="R50" s="393"/>
      <c r="S50" s="48" t="s">
        <v>37</v>
      </c>
      <c r="T50" s="49" t="s">
        <v>38</v>
      </c>
    </row>
    <row r="51" spans="1:20">
      <c r="C51" s="46" t="s">
        <v>39</v>
      </c>
      <c r="D51" s="47" t="s">
        <v>39</v>
      </c>
      <c r="E51" s="47" t="s">
        <v>40</v>
      </c>
      <c r="F51" s="388" t="s">
        <v>6</v>
      </c>
      <c r="G51" s="389"/>
      <c r="H51" s="389"/>
      <c r="I51" s="390" t="s">
        <v>41</v>
      </c>
      <c r="J51" s="391"/>
      <c r="K51" s="392"/>
      <c r="L51" s="391" t="s">
        <v>42</v>
      </c>
      <c r="M51" s="388" t="s">
        <v>43</v>
      </c>
      <c r="N51" s="385"/>
      <c r="O51" s="386"/>
      <c r="P51" s="388"/>
      <c r="Q51" s="389"/>
      <c r="R51" s="393"/>
      <c r="S51" s="48"/>
      <c r="T51" s="49"/>
    </row>
    <row r="52" spans="1:20">
      <c r="A52" s="221" t="s">
        <v>8</v>
      </c>
      <c r="C52" s="212">
        <f>(C29/$C$28)-1</f>
        <v>-6.6666666666666652E-2</v>
      </c>
      <c r="D52" s="212">
        <f>(D29/$D$28)-1</f>
        <v>0.77777777777777768</v>
      </c>
      <c r="E52" s="212">
        <f>(E29/$E$28)-1</f>
        <v>-5.8823529411764719E-2</v>
      </c>
      <c r="F52" s="212">
        <f>(F29/$F$28)-1</f>
        <v>-0.27368712801992301</v>
      </c>
      <c r="G52" s="212"/>
      <c r="H52" s="212"/>
      <c r="I52" s="212">
        <f>(I29/$I$28)-1</f>
        <v>-5.4165455864603085E-2</v>
      </c>
      <c r="J52" s="212"/>
      <c r="K52" s="212"/>
      <c r="L52" s="212">
        <f>(L29/$L$28)-1</f>
        <v>-0.65811965811965811</v>
      </c>
      <c r="M52" s="212">
        <f>(M29/$M$28)</f>
        <v>0.61538461538461542</v>
      </c>
      <c r="N52" s="212"/>
      <c r="O52" s="212"/>
      <c r="P52" s="212">
        <f>(P29/$P$28)-1</f>
        <v>7.4626865671641784E-2</v>
      </c>
      <c r="Q52" s="212"/>
      <c r="R52" s="212"/>
      <c r="S52" s="212">
        <f>(S29/$S$28)-1</f>
        <v>0.14285714285714279</v>
      </c>
      <c r="T52" s="212" t="e">
        <f>(T29/$T$28)-1</f>
        <v>#DIV/0!</v>
      </c>
    </row>
    <row r="53" spans="1:20">
      <c r="A53" s="222" t="s">
        <v>10</v>
      </c>
      <c r="C53" s="212">
        <f>(C30/$C$28)-1</f>
        <v>6.6666666666666652E-2</v>
      </c>
      <c r="D53" s="212">
        <f t="shared" ref="D53:D59" si="7">(D30/$D$28)-1</f>
        <v>0.77777777777777768</v>
      </c>
      <c r="E53" s="212">
        <f t="shared" ref="E53:E59" si="8">(E30/$E$28)-1</f>
        <v>-5.8823529411764719E-2</v>
      </c>
      <c r="F53" s="212">
        <f t="shared" ref="F53:F59" si="9">(F30/$F$28)-1</f>
        <v>-1.620832511465653E-2</v>
      </c>
      <c r="G53" s="212"/>
      <c r="I53" s="212">
        <f t="shared" ref="I53:I59" si="10">(I30/$I$28)-1</f>
        <v>0.28000079504327413</v>
      </c>
      <c r="J53" s="212"/>
      <c r="L53" s="212">
        <f t="shared" ref="L53:L59" si="11">(L30/$L$28)-1</f>
        <v>0.36752136752136755</v>
      </c>
      <c r="M53" s="212">
        <f t="shared" ref="M53:M59" si="12">(M30/$M$28)</f>
        <v>0.76923076923076927</v>
      </c>
      <c r="N53" s="212"/>
      <c r="O53" s="212"/>
      <c r="P53" s="212">
        <f t="shared" ref="P53:P59" si="13">(P30/$P$28)-1</f>
        <v>0.31343283582089554</v>
      </c>
      <c r="Q53" s="212"/>
      <c r="R53" s="212"/>
      <c r="S53" s="212">
        <f t="shared" ref="S53:S59" si="14">(S30/$S$28)-1</f>
        <v>-5.8823529411764719E-2</v>
      </c>
      <c r="T53" s="212" t="e">
        <f t="shared" ref="T53:T59" si="15">(T30/$T$28)-1</f>
        <v>#DIV/0!</v>
      </c>
    </row>
    <row r="54" spans="1:20">
      <c r="A54" s="221" t="s">
        <v>12</v>
      </c>
      <c r="C54" s="212">
        <f t="shared" ref="C54:C59" si="16">(C31/$C$28)-1</f>
        <v>0.19999999999999996</v>
      </c>
      <c r="D54" s="212">
        <f t="shared" si="7"/>
        <v>-0.11111111111111116</v>
      </c>
      <c r="E54" s="212">
        <f t="shared" si="8"/>
        <v>-0.13725490196078427</v>
      </c>
      <c r="F54" s="212">
        <f t="shared" si="9"/>
        <v>-0.23703696925452744</v>
      </c>
      <c r="G54" s="212"/>
      <c r="I54" s="212">
        <f t="shared" si="10"/>
        <v>-5.1222419222229809E-2</v>
      </c>
      <c r="J54" s="212"/>
      <c r="L54" s="212">
        <f t="shared" si="11"/>
        <v>0.36752136752136755</v>
      </c>
      <c r="M54" s="212">
        <f t="shared" si="12"/>
        <v>0.15384615384615385</v>
      </c>
      <c r="N54" s="212"/>
      <c r="O54" s="212"/>
      <c r="P54" s="212">
        <f t="shared" si="13"/>
        <v>-0.3233830845771144</v>
      </c>
      <c r="Q54" s="212"/>
      <c r="R54" s="212"/>
      <c r="S54" s="212">
        <f t="shared" si="14"/>
        <v>8.4033613445377853E-3</v>
      </c>
      <c r="T54" s="212" t="e">
        <f t="shared" si="15"/>
        <v>#DIV/0!</v>
      </c>
    </row>
    <row r="55" spans="1:20">
      <c r="A55" s="222" t="s">
        <v>14</v>
      </c>
      <c r="C55" s="212">
        <f t="shared" si="16"/>
        <v>0.19999999999999996</v>
      </c>
      <c r="D55" s="212">
        <f t="shared" si="7"/>
        <v>-1</v>
      </c>
      <c r="E55" s="212">
        <f t="shared" si="8"/>
        <v>0.25490196078431371</v>
      </c>
      <c r="F55" s="212">
        <f t="shared" si="9"/>
        <v>0.14234241544396453</v>
      </c>
      <c r="G55" s="212"/>
      <c r="I55" s="212">
        <f t="shared" si="10"/>
        <v>-0.18681787498314073</v>
      </c>
      <c r="J55" s="212"/>
      <c r="L55" s="212">
        <f t="shared" si="11"/>
        <v>0.36752136752136755</v>
      </c>
      <c r="M55" s="212">
        <f t="shared" si="12"/>
        <v>2.4615384615384617</v>
      </c>
      <c r="N55" s="212"/>
      <c r="O55" s="212"/>
      <c r="P55" s="212">
        <f t="shared" si="13"/>
        <v>0.11442786069651745</v>
      </c>
      <c r="Q55" s="212"/>
      <c r="R55" s="212"/>
      <c r="S55" s="212">
        <f t="shared" si="14"/>
        <v>0.2773109243697478</v>
      </c>
      <c r="T55" s="212" t="e">
        <f t="shared" si="15"/>
        <v>#DIV/0!</v>
      </c>
    </row>
    <row r="56" spans="1:20">
      <c r="A56" s="222" t="s">
        <v>16</v>
      </c>
      <c r="C56" s="212">
        <f t="shared" si="16"/>
        <v>6.6666666666666652E-2</v>
      </c>
      <c r="D56" s="212">
        <f t="shared" si="7"/>
        <v>-0.11111111111111116</v>
      </c>
      <c r="E56" s="212">
        <f t="shared" si="8"/>
        <v>-0.13725490196078427</v>
      </c>
      <c r="F56" s="212">
        <f t="shared" si="9"/>
        <v>-0.98428044320573771</v>
      </c>
      <c r="G56" s="212"/>
      <c r="I56" s="212">
        <f t="shared" si="10"/>
        <v>-0.24550068019805149</v>
      </c>
      <c r="J56" s="212"/>
      <c r="L56" s="212">
        <f t="shared" si="11"/>
        <v>-0.52136752136752129</v>
      </c>
      <c r="M56" s="212">
        <f t="shared" si="12"/>
        <v>1.3846153846153846</v>
      </c>
      <c r="N56" s="212"/>
      <c r="O56" s="212"/>
      <c r="P56" s="212">
        <f t="shared" si="13"/>
        <v>-0.64179104477611948</v>
      </c>
      <c r="Q56" s="212"/>
      <c r="R56" s="212"/>
      <c r="S56" s="212">
        <f t="shared" si="14"/>
        <v>-0.32773109243697474</v>
      </c>
      <c r="T56" s="212" t="e">
        <f t="shared" si="15"/>
        <v>#DIV/0!</v>
      </c>
    </row>
    <row r="57" spans="1:20">
      <c r="A57" s="223" t="s">
        <v>18</v>
      </c>
      <c r="C57" s="212">
        <f t="shared" si="16"/>
        <v>-0.73333333333333339</v>
      </c>
      <c r="D57" s="212">
        <f t="shared" si="7"/>
        <v>0.77777777777777768</v>
      </c>
      <c r="E57" s="212">
        <f t="shared" si="8"/>
        <v>9.8039215686274606E-2</v>
      </c>
      <c r="F57" s="212">
        <f t="shared" si="9"/>
        <v>2.1112966554242454</v>
      </c>
      <c r="G57" s="212"/>
      <c r="I57" s="212">
        <f t="shared" si="10"/>
        <v>-0.19099351884830251</v>
      </c>
      <c r="J57" s="212"/>
      <c r="L57" s="212">
        <f t="shared" si="11"/>
        <v>-0.65811965811965811</v>
      </c>
      <c r="M57" s="212">
        <f t="shared" si="12"/>
        <v>0.76923076923076927</v>
      </c>
      <c r="N57" s="212"/>
      <c r="O57" s="212"/>
      <c r="P57" s="212">
        <f t="shared" si="13"/>
        <v>0.11442786069651745</v>
      </c>
      <c r="Q57" s="212"/>
      <c r="R57" s="212"/>
      <c r="S57" s="212">
        <f t="shared" si="14"/>
        <v>-0.26050420168067223</v>
      </c>
      <c r="T57" s="212" t="e">
        <f t="shared" si="15"/>
        <v>#DIV/0!</v>
      </c>
    </row>
    <row r="58" spans="1:20">
      <c r="A58" s="223" t="s">
        <v>20</v>
      </c>
      <c r="C58" s="212">
        <f t="shared" si="16"/>
        <v>-0.19999999999999996</v>
      </c>
      <c r="D58" s="212">
        <f t="shared" si="7"/>
        <v>-1</v>
      </c>
      <c r="E58" s="212">
        <f t="shared" si="8"/>
        <v>9.8039215686274606E-2</v>
      </c>
      <c r="F58" s="212">
        <f t="shared" si="9"/>
        <v>-0.24296239938075681</v>
      </c>
      <c r="G58" s="212"/>
      <c r="I58" s="212">
        <f t="shared" si="10"/>
        <v>0.25225518892069942</v>
      </c>
      <c r="J58" s="212"/>
      <c r="L58" s="212">
        <f t="shared" si="11"/>
        <v>0.36752136752136755</v>
      </c>
      <c r="M58" s="212">
        <f t="shared" si="12"/>
        <v>0.30769230769230771</v>
      </c>
      <c r="N58" s="212"/>
      <c r="O58" s="212"/>
      <c r="P58" s="212">
        <f t="shared" si="13"/>
        <v>-4.4776119402985093E-2</v>
      </c>
      <c r="Q58" s="212"/>
      <c r="R58" s="212"/>
      <c r="S58" s="212">
        <f t="shared" si="14"/>
        <v>-0.12605042016806722</v>
      </c>
      <c r="T58" s="212" t="e">
        <f t="shared" si="15"/>
        <v>#DIV/0!</v>
      </c>
    </row>
    <row r="59" spans="1:20">
      <c r="A59" s="223" t="s">
        <v>22</v>
      </c>
      <c r="C59" s="212">
        <f t="shared" si="16"/>
        <v>0.46666666666666656</v>
      </c>
      <c r="D59" s="212">
        <f t="shared" si="7"/>
        <v>-0.11111111111111116</v>
      </c>
      <c r="E59" s="212">
        <f t="shared" si="8"/>
        <v>-5.8823529411764719E-2</v>
      </c>
      <c r="F59" s="212">
        <f t="shared" si="9"/>
        <v>-0.49946380589260841</v>
      </c>
      <c r="G59" s="212"/>
      <c r="I59" s="212">
        <f t="shared" si="10"/>
        <v>0.19644396515235396</v>
      </c>
      <c r="J59" s="212"/>
      <c r="L59" s="212">
        <f t="shared" si="11"/>
        <v>0.36752136752136755</v>
      </c>
      <c r="M59" s="212">
        <f t="shared" si="12"/>
        <v>1.5384615384615385</v>
      </c>
      <c r="N59" s="212"/>
      <c r="O59" s="212"/>
      <c r="P59" s="212">
        <f t="shared" si="13"/>
        <v>0.39303482587064686</v>
      </c>
      <c r="Q59" s="212"/>
      <c r="R59" s="212"/>
      <c r="S59" s="212">
        <f t="shared" si="14"/>
        <v>0.34453781512605053</v>
      </c>
      <c r="T59" s="212" t="e">
        <f t="shared" si="15"/>
        <v>#DIV/0!</v>
      </c>
    </row>
    <row r="60" spans="1:20">
      <c r="A60" s="80"/>
      <c r="C60" s="212"/>
      <c r="D60" s="212"/>
      <c r="E60" s="212"/>
      <c r="F60" s="212"/>
      <c r="G60" s="212"/>
      <c r="I60" s="212"/>
      <c r="J60" s="212"/>
      <c r="L60" s="212"/>
      <c r="M60" s="212"/>
      <c r="N60" s="212"/>
      <c r="O60" s="212"/>
      <c r="P60" s="212"/>
      <c r="Q60" s="212"/>
      <c r="R60" s="212"/>
      <c r="S60" s="212"/>
      <c r="T60" s="212"/>
    </row>
  </sheetData>
  <autoFilter ref="A6:H15" xr:uid="{00000000-0009-0000-0000-000000000000}">
    <sortState xmlns:xlrd2="http://schemas.microsoft.com/office/spreadsheetml/2017/richdata2" ref="A7:G15">
      <sortCondition ref="A6:A15"/>
    </sortState>
  </autoFilter>
  <mergeCells count="23">
    <mergeCell ref="N39:O39"/>
    <mergeCell ref="S39:T39"/>
    <mergeCell ref="U39:V39"/>
    <mergeCell ref="B39:C39"/>
    <mergeCell ref="D39:E39"/>
    <mergeCell ref="F39:H39"/>
    <mergeCell ref="I39:K39"/>
    <mergeCell ref="L39:M39"/>
    <mergeCell ref="P39:R39"/>
    <mergeCell ref="S20:T22"/>
    <mergeCell ref="L20:O22"/>
    <mergeCell ref="V20:V22"/>
    <mergeCell ref="F25:H25"/>
    <mergeCell ref="I25:K25"/>
    <mergeCell ref="M25:O25"/>
    <mergeCell ref="P25:R25"/>
    <mergeCell ref="F20:K22"/>
    <mergeCell ref="P20:R22"/>
    <mergeCell ref="C20:E22"/>
    <mergeCell ref="F24:H24"/>
    <mergeCell ref="I24:K24"/>
    <mergeCell ref="M24:O24"/>
    <mergeCell ref="P24:R24"/>
  </mergeCells>
  <pageMargins left="0.7" right="0.7" top="0.75" bottom="0.75" header="0.3" footer="0.3"/>
  <pageSetup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K55"/>
  <sheetViews>
    <sheetView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4.88671875" style="95" customWidth="1"/>
    <col min="4" max="4" width="13" style="95" customWidth="1"/>
    <col min="5" max="7" width="13" style="96" customWidth="1"/>
    <col min="8" max="8" width="31.77734375" style="94" customWidth="1"/>
    <col min="9" max="9" width="13.44140625" style="94" customWidth="1"/>
    <col min="10" max="16384" width="8.88671875" style="94"/>
  </cols>
  <sheetData>
    <row r="2" spans="1:11" ht="28.15">
      <c r="A2" s="456" t="s">
        <v>145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'UVU SOV'!E53</f>
        <v>1287063.8611400127</v>
      </c>
      <c r="E5" s="394">
        <v>20</v>
      </c>
      <c r="F5" s="394">
        <v>0</v>
      </c>
      <c r="G5" s="394">
        <v>25</v>
      </c>
      <c r="H5" s="459"/>
      <c r="I5" s="97">
        <f>'UVU SOV'!E52</f>
        <v>2451303.9566000002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1</v>
      </c>
      <c r="I6" s="98">
        <f>SUM(I8:I54)</f>
        <v>-217000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2234303.9566000002</v>
      </c>
    </row>
    <row r="8" spans="1:11" ht="18" thickBot="1">
      <c r="A8" s="112" t="s">
        <v>82</v>
      </c>
      <c r="B8" s="106" t="s">
        <v>21</v>
      </c>
      <c r="C8" s="182"/>
      <c r="D8" s="182">
        <v>-11000</v>
      </c>
      <c r="E8" s="183">
        <v>0</v>
      </c>
      <c r="F8" s="184"/>
      <c r="G8" s="184">
        <v>0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-25000</v>
      </c>
      <c r="E9" s="103">
        <v>0</v>
      </c>
      <c r="F9" s="104"/>
      <c r="G9" s="104">
        <v>1</v>
      </c>
      <c r="H9" s="129"/>
    </row>
    <row r="10" spans="1:11">
      <c r="A10" s="112" t="s">
        <v>84</v>
      </c>
      <c r="B10" s="106" t="s">
        <v>49</v>
      </c>
      <c r="C10" s="102"/>
      <c r="D10" s="102">
        <v>-12500</v>
      </c>
      <c r="E10" s="103">
        <v>-1</v>
      </c>
      <c r="F10" s="104"/>
      <c r="G10" s="104">
        <v>0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03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99</v>
      </c>
      <c r="C12" s="185"/>
      <c r="D12" s="185">
        <v>0</v>
      </c>
      <c r="E12" s="330">
        <v>-2</v>
      </c>
      <c r="F12" s="187"/>
      <c r="G12" s="187">
        <v>0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-1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1238563.8611400127</v>
      </c>
      <c r="E15" s="108">
        <f>E5+E6+SUM(E8:E14)</f>
        <v>17</v>
      </c>
      <c r="F15" s="108">
        <f>F5+F6+SUM(F8:F14)</f>
        <v>0</v>
      </c>
      <c r="G15" s="108">
        <f>G5+G6+SUM(G8:G14)</f>
        <v>26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1238563.8611400127</v>
      </c>
      <c r="E17" s="470">
        <f>E15-E16</f>
        <v>17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9">
      <c r="A20" s="112" t="s">
        <v>95</v>
      </c>
      <c r="B20" s="106" t="s">
        <v>86</v>
      </c>
      <c r="C20" s="178"/>
      <c r="D20" s="178">
        <v>-5000</v>
      </c>
      <c r="E20" s="175">
        <v>0</v>
      </c>
      <c r="F20" s="175"/>
      <c r="G20" s="175">
        <v>0</v>
      </c>
      <c r="H20" s="176"/>
    </row>
    <row r="21" spans="1:9">
      <c r="A21" s="112" t="s">
        <v>96</v>
      </c>
      <c r="B21" s="106" t="s">
        <v>15</v>
      </c>
      <c r="C21" s="102"/>
      <c r="D21" s="102">
        <v>-30000</v>
      </c>
      <c r="E21" s="103">
        <v>-3</v>
      </c>
      <c r="F21" s="104"/>
      <c r="G21" s="104">
        <v>-1</v>
      </c>
      <c r="H21" s="105"/>
    </row>
    <row r="22" spans="1:9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2</v>
      </c>
      <c r="H22" s="105"/>
    </row>
    <row r="23" spans="1:9">
      <c r="A23" s="112" t="s">
        <v>98</v>
      </c>
      <c r="B23" s="106" t="s">
        <v>99</v>
      </c>
      <c r="C23" s="178"/>
      <c r="D23" s="178">
        <v>-80000</v>
      </c>
      <c r="E23" s="179">
        <v>-2</v>
      </c>
      <c r="F23" s="175"/>
      <c r="G23" s="175">
        <v>0</v>
      </c>
      <c r="H23" s="105"/>
    </row>
    <row r="24" spans="1:9">
      <c r="A24" s="112" t="s">
        <v>100</v>
      </c>
      <c r="B24" s="106" t="s">
        <v>86</v>
      </c>
      <c r="C24" s="102"/>
      <c r="D24" s="102">
        <v>-6343</v>
      </c>
      <c r="E24" s="103">
        <v>0</v>
      </c>
      <c r="F24" s="104"/>
      <c r="G24" s="104">
        <v>1</v>
      </c>
      <c r="H24" s="181"/>
    </row>
    <row r="25" spans="1:9">
      <c r="A25" s="112" t="s">
        <v>101</v>
      </c>
      <c r="B25" s="106" t="s">
        <v>15</v>
      </c>
      <c r="C25" s="94">
        <v>45000</v>
      </c>
      <c r="D25" s="178">
        <v>0</v>
      </c>
      <c r="E25" s="179">
        <v>0</v>
      </c>
      <c r="F25" s="175"/>
      <c r="G25" s="175">
        <v>1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-2</v>
      </c>
      <c r="H26" s="105"/>
      <c r="I26" s="94">
        <v>-35000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105"/>
      <c r="I27" s="94">
        <v>-132000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131045000</v>
      </c>
      <c r="D29" s="113">
        <f>D15+SUM(D19:D28)</f>
        <v>1117220.8611400127</v>
      </c>
      <c r="E29" s="108">
        <f>E15+SUM(E19:E28)</f>
        <v>12</v>
      </c>
      <c r="F29" s="108">
        <f>F15+SUM(F19:F28)</f>
        <v>0</v>
      </c>
      <c r="G29" s="114">
        <f>G15+SUM(G19:G28)</f>
        <v>26</v>
      </c>
      <c r="H29" s="105"/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/>
    </row>
    <row r="31" spans="1:9">
      <c r="A31" s="468" t="s">
        <v>92</v>
      </c>
      <c r="B31" s="469"/>
      <c r="C31" s="109">
        <f>C29-C30</f>
        <v>131045000</v>
      </c>
      <c r="D31" s="109">
        <f>D29-D30</f>
        <v>1117220.8611400127</v>
      </c>
      <c r="E31" s="470">
        <f>E29-E30</f>
        <v>12</v>
      </c>
      <c r="F31" s="471"/>
      <c r="G31" s="110">
        <f>G29-G30</f>
        <v>26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9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1</v>
      </c>
      <c r="H33" s="105"/>
    </row>
    <row r="34" spans="1:9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9">
      <c r="A35" s="229" t="s">
        <v>111</v>
      </c>
      <c r="B35" s="106" t="s">
        <v>11</v>
      </c>
      <c r="C35" s="102"/>
      <c r="D35" s="102">
        <v>-27712</v>
      </c>
      <c r="E35" s="103">
        <v>0</v>
      </c>
      <c r="F35" s="104"/>
      <c r="G35" s="104">
        <v>1</v>
      </c>
      <c r="H35" s="181"/>
    </row>
    <row r="36" spans="1:9">
      <c r="A36" s="229" t="s">
        <v>112</v>
      </c>
      <c r="B36" s="106" t="s">
        <v>49</v>
      </c>
      <c r="C36" s="102"/>
      <c r="D36" s="102">
        <v>-16000</v>
      </c>
      <c r="E36" s="103">
        <v>-2</v>
      </c>
      <c r="F36" s="104"/>
      <c r="G36" s="104">
        <v>2</v>
      </c>
      <c r="H36" s="105"/>
    </row>
    <row r="37" spans="1:9">
      <c r="A37" s="229" t="s">
        <v>113</v>
      </c>
      <c r="B37" s="106" t="s">
        <v>15</v>
      </c>
      <c r="C37" s="102"/>
      <c r="D37" s="102">
        <v>-50000</v>
      </c>
      <c r="E37" s="103">
        <v>0</v>
      </c>
      <c r="F37" s="104"/>
      <c r="G37" s="104">
        <v>0</v>
      </c>
      <c r="H37" s="105"/>
    </row>
    <row r="38" spans="1:9">
      <c r="A38" s="229" t="s">
        <v>114</v>
      </c>
      <c r="B38" s="106" t="s">
        <v>9</v>
      </c>
      <c r="C38" s="102"/>
      <c r="D38" s="102">
        <v>-22500</v>
      </c>
      <c r="E38" s="103">
        <v>0</v>
      </c>
      <c r="F38" s="104"/>
      <c r="G38" s="104">
        <v>0</v>
      </c>
      <c r="H38" s="105"/>
    </row>
    <row r="39" spans="1:9">
      <c r="A39" s="229" t="s">
        <v>115</v>
      </c>
      <c r="B39" s="106" t="s">
        <v>99</v>
      </c>
      <c r="C39" s="102"/>
      <c r="D39" s="102">
        <v>-12500</v>
      </c>
      <c r="E39" s="103">
        <v>0</v>
      </c>
      <c r="F39" s="104"/>
      <c r="G39" s="104">
        <v>0</v>
      </c>
      <c r="H39" s="102"/>
    </row>
    <row r="40" spans="1:9">
      <c r="A40" s="229" t="s">
        <v>116</v>
      </c>
      <c r="B40" s="106" t="s">
        <v>11</v>
      </c>
      <c r="C40" s="102"/>
      <c r="D40" s="102">
        <v>-70000</v>
      </c>
      <c r="E40" s="103">
        <v>0</v>
      </c>
      <c r="F40" s="104"/>
      <c r="G40" s="104">
        <v>3</v>
      </c>
      <c r="H40" s="102"/>
    </row>
    <row r="41" spans="1:9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-2</v>
      </c>
      <c r="H41" s="102"/>
      <c r="I41" s="94">
        <v>-50000</v>
      </c>
    </row>
    <row r="42" spans="1:9">
      <c r="A42" s="472" t="s">
        <v>118</v>
      </c>
      <c r="B42" s="473"/>
      <c r="C42" s="113">
        <f>C29+SUM(C33:C41)</f>
        <v>131045000</v>
      </c>
      <c r="D42" s="113">
        <f>D29+SUM(D33:D41)</f>
        <v>493508.86114001274</v>
      </c>
      <c r="E42" s="108">
        <f>E29+SUM(E33:E41)</f>
        <v>10</v>
      </c>
      <c r="F42" s="108">
        <f>F29+SUM(F33:F41)</f>
        <v>0</v>
      </c>
      <c r="G42" s="108">
        <f>G29+SUM(G33:G41)</f>
        <v>31</v>
      </c>
      <c r="H42" s="105"/>
    </row>
    <row r="43" spans="1:9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9">
      <c r="A44" s="468" t="s">
        <v>92</v>
      </c>
      <c r="B44" s="469"/>
      <c r="C44" s="109">
        <f>C42-C43</f>
        <v>131045000</v>
      </c>
      <c r="D44" s="109">
        <f>D42-D43</f>
        <v>493508.86114001274</v>
      </c>
      <c r="E44" s="470">
        <f>E42-E43</f>
        <v>10</v>
      </c>
      <c r="F44" s="471"/>
      <c r="G44" s="110" t="s">
        <v>93</v>
      </c>
      <c r="H44" s="111"/>
    </row>
    <row r="45" spans="1:9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9" ht="18" thickBot="1">
      <c r="A46" s="229" t="s">
        <v>119</v>
      </c>
      <c r="B46" s="230" t="s">
        <v>21</v>
      </c>
      <c r="C46" s="126"/>
      <c r="D46" s="126">
        <v>-35500</v>
      </c>
      <c r="E46" s="127">
        <v>0</v>
      </c>
      <c r="F46" s="128"/>
      <c r="G46" s="128">
        <v>1</v>
      </c>
      <c r="H46" s="126"/>
    </row>
    <row r="47" spans="1:9" ht="18" thickBot="1">
      <c r="A47" s="229" t="s">
        <v>120</v>
      </c>
      <c r="B47" s="106" t="s">
        <v>15</v>
      </c>
      <c r="C47" s="126"/>
      <c r="D47" s="126">
        <v>-10000</v>
      </c>
      <c r="E47" s="127">
        <v>0</v>
      </c>
      <c r="F47" s="128"/>
      <c r="G47" s="128">
        <v>0</v>
      </c>
      <c r="H47" s="126"/>
    </row>
    <row r="48" spans="1:9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0</v>
      </c>
      <c r="E51" s="127">
        <v>0</v>
      </c>
      <c r="F51" s="128"/>
      <c r="G51" s="128">
        <v>3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131045000</v>
      </c>
      <c r="D53" s="113">
        <f>D42+SUM(D46:D52)</f>
        <v>437508.86114001274</v>
      </c>
      <c r="E53" s="108">
        <f>E42+SUM(E46:E52)</f>
        <v>10</v>
      </c>
      <c r="F53" s="108">
        <f>F42+SUM(F46:F52)</f>
        <v>0</v>
      </c>
      <c r="G53" s="114">
        <f>G42+SUM(G46:G52)</f>
        <v>35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131045000</v>
      </c>
      <c r="D55" s="121">
        <f>D53-D54</f>
        <v>437508.86114001274</v>
      </c>
      <c r="E55" s="476">
        <f>E53-E54</f>
        <v>10</v>
      </c>
      <c r="F55" s="477"/>
      <c r="G55" s="122" t="s">
        <v>93</v>
      </c>
      <c r="H55" s="123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01"/>
  <sheetViews>
    <sheetView tabSelected="1" view="pageBreakPreview" topLeftCell="A4" zoomScale="115" zoomScaleNormal="115" zoomScaleSheetLayoutView="115" workbookViewId="0">
      <pane ySplit="7" topLeftCell="A55" activePane="bottomLeft" state="frozen"/>
      <selection pane="bottomLeft" activeCell="D66" sqref="D66"/>
      <selection activeCell="A4" sqref="A4"/>
    </sheetView>
  </sheetViews>
  <sheetFormatPr defaultColWidth="8.77734375" defaultRowHeight="12"/>
  <cols>
    <col min="1" max="1" width="9.88671875" style="9" customWidth="1"/>
    <col min="2" max="2" width="23.88671875" style="14" customWidth="1"/>
    <col min="3" max="3" width="17.109375" style="19" customWidth="1"/>
    <col min="4" max="4" width="11.33203125" style="9" customWidth="1"/>
    <col min="5" max="5" width="33.88671875" style="377" customWidth="1"/>
    <col min="6" max="16384" width="8.77734375" style="9"/>
  </cols>
  <sheetData>
    <row r="1" spans="1:7" ht="36" customHeight="1">
      <c r="A1" s="478"/>
      <c r="B1" s="478"/>
      <c r="C1" s="478"/>
      <c r="D1" s="478"/>
      <c r="E1" s="478"/>
      <c r="F1" s="255"/>
      <c r="G1" s="255"/>
    </row>
    <row r="2" spans="1:7" s="1" customFormat="1" ht="20.45">
      <c r="A2" s="478" t="s">
        <v>146</v>
      </c>
      <c r="B2" s="478"/>
      <c r="C2" s="478"/>
      <c r="D2" s="478"/>
      <c r="E2" s="478"/>
    </row>
    <row r="3" spans="1:7" s="1" customFormat="1" ht="13.15">
      <c r="B3" s="15"/>
      <c r="C3" s="20"/>
      <c r="E3" s="373"/>
    </row>
    <row r="4" spans="1:7" s="1" customFormat="1" ht="13.15">
      <c r="A4" s="27" t="s">
        <v>147</v>
      </c>
      <c r="B4" s="395" t="s">
        <v>148</v>
      </c>
      <c r="C4" s="2" t="s">
        <v>149</v>
      </c>
      <c r="D4" s="382">
        <v>1</v>
      </c>
      <c r="E4" s="371"/>
    </row>
    <row r="5" spans="1:7" s="1" customFormat="1" ht="13.15">
      <c r="B5" s="378"/>
      <c r="C5" s="2" t="s">
        <v>150</v>
      </c>
      <c r="D5" s="383"/>
      <c r="E5" s="372"/>
    </row>
    <row r="6" spans="1:7" s="1" customFormat="1" ht="13.15">
      <c r="B6" s="378"/>
      <c r="C6" s="2" t="s">
        <v>151</v>
      </c>
      <c r="D6" s="234" t="s">
        <v>152</v>
      </c>
      <c r="E6" s="372"/>
    </row>
    <row r="7" spans="1:7" s="5" customFormat="1">
      <c r="B7" s="17"/>
      <c r="C7" s="379" t="s">
        <v>153</v>
      </c>
      <c r="D7" s="384"/>
      <c r="E7" s="26"/>
    </row>
    <row r="8" spans="1:7" s="5" customFormat="1" ht="12.6" thickBot="1">
      <c r="A8" s="7"/>
      <c r="B8" s="18"/>
      <c r="C8" s="24"/>
      <c r="D8" s="7"/>
      <c r="E8" s="374"/>
      <c r="G8" s="8"/>
    </row>
    <row r="9" spans="1:7" s="5" customFormat="1" ht="15.75" customHeight="1">
      <c r="A9" s="479" t="s">
        <v>154</v>
      </c>
      <c r="B9" s="479" t="s">
        <v>155</v>
      </c>
      <c r="C9" s="479" t="s">
        <v>156</v>
      </c>
      <c r="D9" s="481" t="s">
        <v>157</v>
      </c>
      <c r="E9" s="380" t="s">
        <v>158</v>
      </c>
    </row>
    <row r="10" spans="1:7" s="5" customFormat="1" ht="11.25" customHeight="1" thickBot="1">
      <c r="A10" s="480"/>
      <c r="B10" s="480"/>
      <c r="C10" s="480"/>
      <c r="D10" s="482"/>
      <c r="E10" s="381"/>
      <c r="G10" s="8"/>
    </row>
    <row r="11" spans="1:7">
      <c r="A11" s="235"/>
      <c r="B11" s="256"/>
      <c r="C11" s="317"/>
      <c r="D11" s="13"/>
      <c r="E11" s="375"/>
      <c r="F11" s="255"/>
      <c r="G11" s="255"/>
    </row>
    <row r="12" spans="1:7" ht="27.95" customHeight="1">
      <c r="A12" s="236">
        <v>1</v>
      </c>
      <c r="B12" s="311" t="s">
        <v>159</v>
      </c>
      <c r="C12" s="318"/>
      <c r="D12" s="319"/>
      <c r="E12" s="376"/>
      <c r="F12" s="255"/>
      <c r="G12" s="255"/>
    </row>
    <row r="13" spans="1:7" s="255" customFormat="1" ht="27.95" customHeight="1">
      <c r="A13" s="396"/>
      <c r="B13" s="397" t="s">
        <v>160</v>
      </c>
      <c r="C13" s="398"/>
      <c r="D13" s="399">
        <v>110475</v>
      </c>
      <c r="E13" s="400"/>
    </row>
    <row r="14" spans="1:7" s="255" customFormat="1" ht="27.95" customHeight="1">
      <c r="A14" s="396"/>
      <c r="B14" s="397" t="s">
        <v>161</v>
      </c>
      <c r="C14" s="398"/>
      <c r="D14" s="399">
        <v>186935</v>
      </c>
      <c r="E14" s="401"/>
    </row>
    <row r="15" spans="1:7" s="255" customFormat="1" ht="27.95" customHeight="1">
      <c r="A15" s="396"/>
      <c r="B15" s="397" t="s">
        <v>162</v>
      </c>
      <c r="C15" s="398"/>
      <c r="D15" s="399">
        <v>297825</v>
      </c>
      <c r="E15" s="401"/>
    </row>
    <row r="16" spans="1:7" s="255" customFormat="1" ht="27.95" customHeight="1">
      <c r="A16" s="396"/>
      <c r="B16" s="397" t="s">
        <v>163</v>
      </c>
      <c r="C16" s="398"/>
      <c r="D16" s="399">
        <v>50000</v>
      </c>
      <c r="E16" s="401"/>
    </row>
    <row r="17" spans="1:5" s="255" customFormat="1" ht="27.95" customHeight="1">
      <c r="A17" s="396"/>
      <c r="B17" s="397" t="s">
        <v>164</v>
      </c>
      <c r="C17" s="398"/>
      <c r="D17" s="399">
        <v>131281</v>
      </c>
      <c r="E17" s="402"/>
    </row>
    <row r="18" spans="1:5" s="255" customFormat="1" ht="27.95" customHeight="1">
      <c r="A18" s="396"/>
      <c r="B18" s="397" t="s">
        <v>165</v>
      </c>
      <c r="C18" s="398"/>
      <c r="D18" s="399">
        <v>1327665</v>
      </c>
      <c r="E18" s="403"/>
    </row>
    <row r="19" spans="1:5" s="255" customFormat="1" ht="27.95" customHeight="1">
      <c r="A19" s="396"/>
      <c r="B19" s="397" t="s">
        <v>166</v>
      </c>
      <c r="C19" s="398"/>
      <c r="D19" s="399">
        <v>175773</v>
      </c>
      <c r="E19" s="401"/>
    </row>
    <row r="20" spans="1:5" s="255" customFormat="1" ht="27.95" customHeight="1">
      <c r="A20" s="396"/>
      <c r="B20" s="397" t="s">
        <v>167</v>
      </c>
      <c r="C20" s="398"/>
      <c r="D20" s="399">
        <v>305000</v>
      </c>
      <c r="E20" s="401"/>
    </row>
    <row r="21" spans="1:5" s="255" customFormat="1" ht="27.95" customHeight="1">
      <c r="A21" s="396"/>
      <c r="B21" s="397" t="s">
        <v>168</v>
      </c>
      <c r="C21" s="398"/>
      <c r="D21" s="497">
        <v>1539814</v>
      </c>
      <c r="E21" s="401" t="s">
        <v>169</v>
      </c>
    </row>
    <row r="22" spans="1:5" s="255" customFormat="1" ht="27.95" customHeight="1">
      <c r="A22" s="396"/>
      <c r="B22" s="397" t="s">
        <v>170</v>
      </c>
      <c r="C22" s="398"/>
      <c r="D22" s="399">
        <v>217900</v>
      </c>
      <c r="E22" s="404"/>
    </row>
    <row r="23" spans="1:5" s="255" customFormat="1" ht="27.95" customHeight="1">
      <c r="A23" s="396"/>
      <c r="B23" s="397" t="s">
        <v>171</v>
      </c>
      <c r="C23" s="398"/>
      <c r="D23" s="399">
        <v>1374304</v>
      </c>
      <c r="E23" s="401"/>
    </row>
    <row r="24" spans="1:5" s="255" customFormat="1" ht="27.95" customHeight="1">
      <c r="A24" s="396"/>
      <c r="B24" s="397" t="s">
        <v>172</v>
      </c>
      <c r="C24" s="398"/>
      <c r="D24" s="399">
        <v>17233</v>
      </c>
      <c r="E24" s="401"/>
    </row>
    <row r="25" spans="1:5" s="255" customFormat="1" ht="27.95" customHeight="1">
      <c r="A25" s="396"/>
      <c r="B25" s="397" t="s">
        <v>173</v>
      </c>
      <c r="C25" s="398"/>
      <c r="D25" s="399">
        <v>20000</v>
      </c>
      <c r="E25" s="401"/>
    </row>
    <row r="26" spans="1:5" s="255" customFormat="1" ht="27.95" customHeight="1">
      <c r="A26" s="396"/>
      <c r="B26" s="397" t="s">
        <v>174</v>
      </c>
      <c r="C26" s="398"/>
      <c r="D26" s="399">
        <v>546229</v>
      </c>
      <c r="E26" s="401"/>
    </row>
    <row r="27" spans="1:5" s="255" customFormat="1" ht="27.95" customHeight="1">
      <c r="A27" s="396"/>
      <c r="B27" s="397" t="s">
        <v>175</v>
      </c>
      <c r="C27" s="398"/>
      <c r="D27" s="399">
        <v>1032140</v>
      </c>
      <c r="E27" s="402"/>
    </row>
    <row r="28" spans="1:5" s="255" customFormat="1" ht="27.95" customHeight="1">
      <c r="A28" s="396"/>
      <c r="B28" s="397" t="s">
        <v>176</v>
      </c>
      <c r="C28" s="398"/>
      <c r="D28" s="426"/>
      <c r="E28" s="401" t="s">
        <v>177</v>
      </c>
    </row>
    <row r="29" spans="1:5" s="255" customFormat="1" ht="27.95" customHeight="1">
      <c r="A29" s="396"/>
      <c r="B29" s="397" t="s">
        <v>178</v>
      </c>
      <c r="C29" s="398"/>
      <c r="D29" s="399">
        <v>829160</v>
      </c>
      <c r="E29" s="401"/>
    </row>
    <row r="30" spans="1:5" s="255" customFormat="1" ht="27.95" customHeight="1">
      <c r="A30" s="396"/>
      <c r="B30" s="397" t="s">
        <v>179</v>
      </c>
      <c r="C30" s="398"/>
      <c r="D30" s="399">
        <v>3834559</v>
      </c>
      <c r="E30" s="401"/>
    </row>
    <row r="31" spans="1:5" s="255" customFormat="1" ht="27.95" customHeight="1">
      <c r="A31" s="396"/>
      <c r="B31" s="397" t="s">
        <v>180</v>
      </c>
      <c r="C31" s="398"/>
      <c r="D31" s="399">
        <v>457002</v>
      </c>
      <c r="E31" s="401"/>
    </row>
    <row r="32" spans="1:5" s="255" customFormat="1" ht="27.95" customHeight="1">
      <c r="A32" s="396"/>
      <c r="B32" s="397" t="s">
        <v>181</v>
      </c>
      <c r="C32" s="398"/>
      <c r="D32" s="426"/>
      <c r="E32" s="401" t="s">
        <v>169</v>
      </c>
    </row>
    <row r="33" spans="1:5" s="255" customFormat="1" ht="27.95" customHeight="1">
      <c r="A33" s="396"/>
      <c r="B33" s="397" t="s">
        <v>182</v>
      </c>
      <c r="C33" s="398"/>
      <c r="D33" s="399">
        <v>124650</v>
      </c>
      <c r="E33" s="401"/>
    </row>
    <row r="34" spans="1:5" s="255" customFormat="1" ht="27.95" customHeight="1">
      <c r="A34" s="396"/>
      <c r="B34" s="397" t="s">
        <v>183</v>
      </c>
      <c r="C34" s="398"/>
      <c r="D34" s="399">
        <v>394835</v>
      </c>
      <c r="E34" s="401"/>
    </row>
    <row r="35" spans="1:5" s="255" customFormat="1" ht="27.95" customHeight="1">
      <c r="A35" s="396"/>
      <c r="B35" s="397" t="s">
        <v>184</v>
      </c>
      <c r="C35" s="398"/>
      <c r="D35" s="399">
        <v>705620</v>
      </c>
      <c r="E35" s="401"/>
    </row>
    <row r="36" spans="1:5" s="255" customFormat="1" ht="27.95" customHeight="1">
      <c r="A36" s="396"/>
      <c r="B36" s="397" t="s">
        <v>185</v>
      </c>
      <c r="C36" s="398"/>
      <c r="D36" s="426"/>
      <c r="E36" s="401"/>
    </row>
    <row r="37" spans="1:5" s="255" customFormat="1" ht="27.95" customHeight="1">
      <c r="A37" s="396"/>
      <c r="B37" s="397" t="s">
        <v>186</v>
      </c>
      <c r="C37" s="398"/>
      <c r="D37" s="399">
        <v>617025</v>
      </c>
      <c r="E37" s="401"/>
    </row>
    <row r="38" spans="1:5" s="255" customFormat="1" ht="27.95" customHeight="1">
      <c r="A38" s="396"/>
      <c r="B38" s="397" t="s">
        <v>187</v>
      </c>
      <c r="C38" s="398"/>
      <c r="D38" s="399">
        <v>605776</v>
      </c>
      <c r="E38" s="401"/>
    </row>
    <row r="39" spans="1:5" s="255" customFormat="1" ht="27.95" customHeight="1">
      <c r="A39" s="396"/>
      <c r="B39" s="405" t="s">
        <v>188</v>
      </c>
      <c r="C39" s="406"/>
      <c r="D39" s="399">
        <v>321296</v>
      </c>
      <c r="E39" s="406"/>
    </row>
    <row r="40" spans="1:5" s="255" customFormat="1" ht="27.95" customHeight="1">
      <c r="A40" s="396"/>
      <c r="B40" s="407" t="s">
        <v>189</v>
      </c>
      <c r="C40" s="406"/>
      <c r="D40" s="426"/>
      <c r="E40" s="401" t="s">
        <v>169</v>
      </c>
    </row>
    <row r="41" spans="1:5" s="255" customFormat="1" ht="27.95" customHeight="1">
      <c r="A41" s="396"/>
      <c r="B41" s="407" t="s">
        <v>190</v>
      </c>
      <c r="C41" s="406"/>
      <c r="D41" s="399">
        <v>86704</v>
      </c>
      <c r="E41" s="406"/>
    </row>
    <row r="42" spans="1:5" s="255" customFormat="1" ht="27.95" customHeight="1">
      <c r="A42" s="396"/>
      <c r="B42" s="407" t="s">
        <v>191</v>
      </c>
      <c r="C42" s="406"/>
      <c r="D42" s="399">
        <v>33195</v>
      </c>
      <c r="E42" s="406"/>
    </row>
    <row r="43" spans="1:5" s="255" customFormat="1" ht="27.95" customHeight="1">
      <c r="A43" s="396"/>
      <c r="B43" s="407" t="s">
        <v>192</v>
      </c>
      <c r="C43" s="406"/>
      <c r="D43" s="497">
        <v>2665600</v>
      </c>
      <c r="E43" s="401" t="s">
        <v>169</v>
      </c>
    </row>
    <row r="44" spans="1:5" s="255" customFormat="1" ht="27.95" customHeight="1">
      <c r="A44" s="396"/>
      <c r="B44" s="407" t="s">
        <v>193</v>
      </c>
      <c r="C44" s="406"/>
      <c r="D44" s="399">
        <v>1916000</v>
      </c>
      <c r="E44" s="406"/>
    </row>
    <row r="45" spans="1:5" s="255" customFormat="1" ht="27.95" customHeight="1">
      <c r="A45" s="396"/>
      <c r="B45" s="407" t="s">
        <v>194</v>
      </c>
      <c r="C45" s="406"/>
      <c r="D45" s="399">
        <v>506605</v>
      </c>
      <c r="E45" s="406"/>
    </row>
    <row r="46" spans="1:5" s="255" customFormat="1" ht="27.95" customHeight="1">
      <c r="A46" s="396"/>
      <c r="B46" s="407" t="s">
        <v>195</v>
      </c>
      <c r="C46" s="406"/>
      <c r="D46" s="399">
        <v>813700</v>
      </c>
      <c r="E46" s="406"/>
    </row>
    <row r="47" spans="1:5" s="255" customFormat="1" ht="27.95" customHeight="1">
      <c r="A47" s="396"/>
      <c r="B47" s="407" t="s">
        <v>196</v>
      </c>
      <c r="C47" s="406"/>
      <c r="D47" s="399">
        <v>4308160</v>
      </c>
      <c r="E47" s="406"/>
    </row>
    <row r="48" spans="1:5" s="255" customFormat="1" ht="27.95" customHeight="1">
      <c r="A48" s="396"/>
      <c r="B48" s="405" t="s">
        <v>197</v>
      </c>
      <c r="C48" s="406"/>
      <c r="D48" s="426"/>
      <c r="E48" s="401" t="s">
        <v>169</v>
      </c>
    </row>
    <row r="49" spans="1:5" s="255" customFormat="1" ht="27.95" customHeight="1">
      <c r="A49" s="396"/>
      <c r="B49" s="407" t="s">
        <v>198</v>
      </c>
      <c r="C49" s="406"/>
      <c r="D49" s="399">
        <v>875670</v>
      </c>
      <c r="E49" s="406"/>
    </row>
    <row r="50" spans="1:5" s="255" customFormat="1" ht="27.95" customHeight="1">
      <c r="A50" s="396"/>
      <c r="B50" s="405" t="s">
        <v>199</v>
      </c>
      <c r="C50" s="406"/>
      <c r="D50" s="399">
        <v>923630</v>
      </c>
      <c r="E50" s="406"/>
    </row>
    <row r="51" spans="1:5" s="255" customFormat="1" ht="27.95" customHeight="1">
      <c r="A51" s="396"/>
      <c r="B51" s="407" t="s">
        <v>200</v>
      </c>
      <c r="C51" s="406"/>
      <c r="D51" s="399">
        <v>353770</v>
      </c>
      <c r="E51" s="406"/>
    </row>
    <row r="52" spans="1:5" s="255" customFormat="1" ht="27.95" customHeight="1">
      <c r="A52" s="396"/>
      <c r="B52" s="407" t="s">
        <v>201</v>
      </c>
      <c r="C52" s="406"/>
      <c r="D52" s="399">
        <v>122000</v>
      </c>
      <c r="E52" s="406"/>
    </row>
    <row r="53" spans="1:5" s="255" customFormat="1" ht="27.95" customHeight="1">
      <c r="A53" s="396"/>
      <c r="B53" s="405" t="s">
        <v>202</v>
      </c>
      <c r="C53" s="406"/>
      <c r="D53" s="399">
        <v>257424</v>
      </c>
      <c r="E53" s="406"/>
    </row>
    <row r="54" spans="1:5" s="255" customFormat="1" ht="27.95" customHeight="1">
      <c r="A54" s="396"/>
      <c r="B54" s="405" t="s">
        <v>203</v>
      </c>
      <c r="C54" s="406"/>
      <c r="D54" s="399">
        <v>119665</v>
      </c>
      <c r="E54" s="406"/>
    </row>
    <row r="55" spans="1:5" s="255" customFormat="1" ht="27.95" customHeight="1">
      <c r="A55" s="396"/>
      <c r="B55" s="407" t="s">
        <v>204</v>
      </c>
      <c r="C55" s="398"/>
      <c r="D55" s="399">
        <v>83886</v>
      </c>
      <c r="E55" s="401"/>
    </row>
    <row r="56" spans="1:5" s="255" customFormat="1" ht="27.95" customHeight="1">
      <c r="A56" s="396"/>
      <c r="B56" s="407" t="s">
        <v>205</v>
      </c>
      <c r="C56" s="398"/>
      <c r="D56" s="399">
        <v>35083</v>
      </c>
      <c r="E56" s="401"/>
    </row>
    <row r="57" spans="1:5" s="255" customFormat="1" ht="27.95" customHeight="1">
      <c r="A57" s="396"/>
      <c r="B57" s="407" t="s">
        <v>206</v>
      </c>
      <c r="C57" s="398"/>
      <c r="D57" s="399">
        <v>472536</v>
      </c>
      <c r="E57" s="401"/>
    </row>
    <row r="58" spans="1:5" s="255" customFormat="1" ht="27.95" customHeight="1">
      <c r="A58" s="396"/>
      <c r="B58" s="405" t="s">
        <v>207</v>
      </c>
      <c r="C58" s="398"/>
      <c r="D58" s="399">
        <v>29000</v>
      </c>
      <c r="E58" s="401"/>
    </row>
    <row r="59" spans="1:5" s="255" customFormat="1" ht="27.95" customHeight="1">
      <c r="A59" s="396"/>
      <c r="B59" s="407" t="s">
        <v>208</v>
      </c>
      <c r="C59" s="398"/>
      <c r="D59" s="399">
        <v>2159181</v>
      </c>
      <c r="E59" s="401"/>
    </row>
    <row r="60" spans="1:5" s="255" customFormat="1" ht="27.95" customHeight="1">
      <c r="A60" s="396"/>
      <c r="B60" s="407" t="s">
        <v>209</v>
      </c>
      <c r="C60" s="398"/>
      <c r="D60" s="399">
        <v>147810</v>
      </c>
      <c r="E60" s="401"/>
    </row>
    <row r="61" spans="1:5" s="255" customFormat="1" ht="27.95" customHeight="1">
      <c r="A61" s="396"/>
      <c r="B61" s="407" t="s">
        <v>210</v>
      </c>
      <c r="C61" s="398"/>
      <c r="D61" s="399">
        <v>683565</v>
      </c>
      <c r="E61" s="401"/>
    </row>
    <row r="62" spans="1:5" s="255" customFormat="1" ht="27.95" customHeight="1">
      <c r="A62" s="396"/>
      <c r="B62" s="405" t="s">
        <v>211</v>
      </c>
      <c r="C62" s="398"/>
      <c r="D62" s="399">
        <v>1397795</v>
      </c>
      <c r="E62" s="401"/>
    </row>
    <row r="63" spans="1:5" s="255" customFormat="1" ht="27.95" customHeight="1">
      <c r="A63" s="396"/>
      <c r="B63" s="407" t="s">
        <v>212</v>
      </c>
      <c r="C63" s="398"/>
      <c r="D63" s="399">
        <v>263401</v>
      </c>
      <c r="E63" s="401"/>
    </row>
    <row r="64" spans="1:5" s="255" customFormat="1" ht="27.95" customHeight="1">
      <c r="A64" s="396"/>
      <c r="B64" s="407" t="s">
        <v>213</v>
      </c>
      <c r="C64" s="398"/>
      <c r="D64" s="426"/>
      <c r="E64" s="401"/>
    </row>
    <row r="65" spans="1:7" s="255" customFormat="1" ht="27.95" customHeight="1">
      <c r="A65" s="396"/>
      <c r="B65" s="407" t="s">
        <v>214</v>
      </c>
      <c r="C65" s="398"/>
      <c r="D65" s="497">
        <v>10852192</v>
      </c>
      <c r="E65" s="401" t="s">
        <v>169</v>
      </c>
    </row>
    <row r="66" spans="1:7" s="255" customFormat="1" ht="27.95" customHeight="1">
      <c r="A66" s="396"/>
      <c r="B66" s="407" t="s">
        <v>215</v>
      </c>
      <c r="C66" s="398"/>
      <c r="D66" s="426"/>
      <c r="E66" s="401" t="s">
        <v>169</v>
      </c>
    </row>
    <row r="67" spans="1:7" s="255" customFormat="1" ht="27.95" customHeight="1">
      <c r="A67" s="396"/>
      <c r="B67" s="407" t="s">
        <v>216</v>
      </c>
      <c r="C67" s="398"/>
      <c r="D67" s="399">
        <v>1089370</v>
      </c>
      <c r="E67" s="401"/>
    </row>
    <row r="68" spans="1:7" s="255" customFormat="1" ht="27.95" customHeight="1">
      <c r="A68" s="396"/>
      <c r="B68" s="407" t="s">
        <v>217</v>
      </c>
      <c r="C68" s="398"/>
      <c r="D68" s="399">
        <v>242431</v>
      </c>
      <c r="E68" s="401"/>
    </row>
    <row r="69" spans="1:7" s="255" customFormat="1" ht="27.95" customHeight="1">
      <c r="A69" s="396"/>
      <c r="B69" s="407" t="s">
        <v>218</v>
      </c>
      <c r="C69" s="398"/>
      <c r="D69" s="399">
        <v>418082</v>
      </c>
      <c r="E69" s="401"/>
    </row>
    <row r="70" spans="1:7" s="255" customFormat="1" ht="27.95" customHeight="1">
      <c r="A70" s="396"/>
      <c r="B70" s="407" t="s">
        <v>219</v>
      </c>
      <c r="C70" s="398"/>
      <c r="D70" s="399">
        <v>279763</v>
      </c>
      <c r="E70" s="401"/>
    </row>
    <row r="71" spans="1:7" s="255" customFormat="1" ht="27.95" customHeight="1">
      <c r="A71" s="396"/>
      <c r="B71" s="405" t="s">
        <v>220</v>
      </c>
      <c r="C71" s="398"/>
      <c r="D71" s="399">
        <v>100000</v>
      </c>
      <c r="E71" s="401"/>
    </row>
    <row r="72" spans="1:7" s="255" customFormat="1" ht="27.95" customHeight="1">
      <c r="A72" s="396"/>
      <c r="B72" s="407" t="s">
        <v>221</v>
      </c>
      <c r="C72" s="398"/>
      <c r="D72" s="399">
        <v>881311</v>
      </c>
      <c r="E72" s="401"/>
    </row>
    <row r="73" spans="1:7" s="255" customFormat="1" ht="27.95" customHeight="1">
      <c r="A73" s="396"/>
      <c r="B73" s="405" t="s">
        <v>222</v>
      </c>
      <c r="C73" s="398"/>
      <c r="D73" s="399">
        <v>369980</v>
      </c>
      <c r="E73" s="401"/>
    </row>
    <row r="74" spans="1:7" s="255" customFormat="1" ht="27.95" customHeight="1">
      <c r="A74" s="396"/>
      <c r="B74" s="397"/>
      <c r="C74" s="398"/>
      <c r="D74" s="408"/>
      <c r="E74" s="401"/>
    </row>
    <row r="75" spans="1:7" ht="27.95" customHeight="1">
      <c r="A75" s="409">
        <v>14</v>
      </c>
      <c r="B75" s="410" t="s">
        <v>223</v>
      </c>
      <c r="C75" s="411"/>
      <c r="D75" s="411"/>
      <c r="E75" s="412"/>
      <c r="F75" s="255"/>
      <c r="G75" s="255"/>
    </row>
    <row r="76" spans="1:7" s="255" customFormat="1" ht="27.95" customHeight="1">
      <c r="A76" s="396"/>
      <c r="B76" s="397" t="s">
        <v>224</v>
      </c>
      <c r="C76" s="398"/>
      <c r="D76" s="408">
        <v>2902545</v>
      </c>
      <c r="E76" s="402" t="s">
        <v>225</v>
      </c>
    </row>
    <row r="77" spans="1:7" ht="27.95" customHeight="1">
      <c r="A77" s="413"/>
      <c r="B77" s="414"/>
      <c r="C77" s="398"/>
      <c r="D77" s="415"/>
      <c r="E77" s="416"/>
      <c r="F77" s="255"/>
      <c r="G77" s="255"/>
    </row>
    <row r="78" spans="1:7" ht="27.95" customHeight="1">
      <c r="A78" s="427"/>
      <c r="B78" s="430" t="s">
        <v>226</v>
      </c>
      <c r="C78" s="428"/>
      <c r="D78" s="417">
        <f>SUM(D12:D77)</f>
        <v>50612551</v>
      </c>
      <c r="E78" s="416" t="s">
        <v>227</v>
      </c>
      <c r="F78" s="255"/>
      <c r="G78" s="255"/>
    </row>
    <row r="79" spans="1:7" ht="27.95" customHeight="1">
      <c r="A79" s="413"/>
      <c r="B79" s="431"/>
      <c r="C79" s="398"/>
      <c r="D79" s="415"/>
      <c r="E79" s="416"/>
      <c r="F79" s="255"/>
      <c r="G79" s="255"/>
    </row>
    <row r="80" spans="1:7" ht="27.95" customHeight="1">
      <c r="A80" s="413"/>
      <c r="B80" s="429" t="s">
        <v>228</v>
      </c>
      <c r="C80" s="425"/>
      <c r="D80" s="418">
        <f>D78*C80</f>
        <v>0</v>
      </c>
      <c r="E80" s="416" t="s">
        <v>227</v>
      </c>
      <c r="F80" s="255"/>
      <c r="G80" s="255"/>
    </row>
    <row r="81" spans="1:7" ht="27.95" customHeight="1">
      <c r="A81" s="413"/>
      <c r="B81" s="414" t="s">
        <v>229</v>
      </c>
      <c r="C81" s="425"/>
      <c r="D81" s="418">
        <f>D78*C81</f>
        <v>0</v>
      </c>
      <c r="E81" s="416" t="s">
        <v>227</v>
      </c>
      <c r="F81" s="255"/>
      <c r="G81" s="255"/>
    </row>
    <row r="82" spans="1:7" ht="27.95" customHeight="1">
      <c r="A82" s="413"/>
      <c r="B82" s="414" t="s">
        <v>230</v>
      </c>
      <c r="C82" s="425"/>
      <c r="D82" s="418">
        <f>D78*C82</f>
        <v>0</v>
      </c>
      <c r="E82" s="416" t="s">
        <v>227</v>
      </c>
      <c r="F82" s="255"/>
      <c r="G82" s="255"/>
    </row>
    <row r="83" spans="1:7" ht="27.95" customHeight="1">
      <c r="A83" s="413"/>
      <c r="B83" s="414" t="s">
        <v>231</v>
      </c>
      <c r="C83" s="425"/>
      <c r="D83" s="418">
        <f>D78*C83</f>
        <v>0</v>
      </c>
      <c r="E83" s="416" t="s">
        <v>227</v>
      </c>
      <c r="F83" s="255"/>
      <c r="G83" s="255"/>
    </row>
    <row r="84" spans="1:7" ht="27.95" customHeight="1">
      <c r="A84" s="413"/>
      <c r="B84" s="414"/>
      <c r="C84" s="398"/>
      <c r="D84" s="419"/>
      <c r="E84" s="416"/>
      <c r="F84" s="255"/>
      <c r="G84" s="255"/>
    </row>
    <row r="85" spans="1:7" ht="27.95" customHeight="1">
      <c r="A85" s="413"/>
      <c r="B85" s="414"/>
      <c r="C85" s="398"/>
      <c r="D85" s="420"/>
      <c r="E85" s="421"/>
      <c r="F85" s="255"/>
      <c r="G85" s="255"/>
    </row>
    <row r="86" spans="1:7" ht="27.95" customHeight="1">
      <c r="A86" s="413"/>
      <c r="B86" s="414"/>
      <c r="C86" s="398"/>
      <c r="D86" s="419"/>
      <c r="E86" s="422"/>
      <c r="F86" s="255"/>
      <c r="G86" s="255"/>
    </row>
    <row r="87" spans="1:7" ht="27.95" customHeight="1">
      <c r="A87" s="413"/>
      <c r="B87" s="414" t="s">
        <v>232</v>
      </c>
      <c r="C87" s="398"/>
      <c r="D87" s="423">
        <f>D78+D80+D81+D82+D83</f>
        <v>50612551</v>
      </c>
      <c r="E87" s="403"/>
      <c r="F87" s="255"/>
      <c r="G87" s="255"/>
    </row>
    <row r="88" spans="1:7" ht="27.95" customHeight="1">
      <c r="A88" s="413"/>
      <c r="B88" s="414"/>
      <c r="C88" s="398"/>
      <c r="D88" s="424">
        <f>SUM(E12:E87)</f>
        <v>0</v>
      </c>
      <c r="E88" s="402"/>
      <c r="F88" s="255"/>
      <c r="G88" s="255"/>
    </row>
    <row r="89" spans="1:7">
      <c r="A89" s="255"/>
      <c r="B89" s="256"/>
      <c r="C89" s="317"/>
      <c r="D89" s="255"/>
      <c r="F89" s="255"/>
      <c r="G89" s="255"/>
    </row>
    <row r="90" spans="1:7">
      <c r="A90" s="255"/>
      <c r="B90" s="256"/>
      <c r="C90" s="317"/>
      <c r="D90" s="255"/>
      <c r="F90" s="255"/>
      <c r="G90" s="255"/>
    </row>
    <row r="91" spans="1:7">
      <c r="A91" s="255"/>
      <c r="B91" s="256"/>
      <c r="C91" s="317"/>
      <c r="D91" s="255"/>
      <c r="F91" s="255"/>
      <c r="G91" s="255"/>
    </row>
    <row r="92" spans="1:7">
      <c r="A92" s="255"/>
      <c r="B92" s="256"/>
      <c r="C92" s="317"/>
      <c r="D92" s="255"/>
      <c r="F92" s="255"/>
      <c r="G92" s="255"/>
    </row>
    <row r="93" spans="1:7">
      <c r="A93" s="255"/>
      <c r="B93" s="256"/>
      <c r="C93" s="317"/>
      <c r="D93" s="255"/>
      <c r="F93" s="255"/>
      <c r="G93" s="255"/>
    </row>
    <row r="94" spans="1:7">
      <c r="A94" s="255"/>
      <c r="B94" s="256"/>
      <c r="C94" s="317"/>
      <c r="D94" s="255"/>
      <c r="F94" s="255"/>
      <c r="G94" s="255"/>
    </row>
    <row r="95" spans="1:7">
      <c r="A95" s="255"/>
      <c r="B95" s="256"/>
      <c r="C95" s="317"/>
      <c r="D95" s="255"/>
      <c r="F95" s="255"/>
      <c r="G95" s="255"/>
    </row>
    <row r="96" spans="1:7">
      <c r="A96" s="255"/>
      <c r="B96" s="256"/>
      <c r="C96" s="317"/>
      <c r="D96" s="255"/>
      <c r="F96" s="255"/>
      <c r="G96" s="255"/>
    </row>
    <row r="97" spans="1:7">
      <c r="A97" s="255"/>
      <c r="B97" s="256"/>
      <c r="C97" s="317"/>
      <c r="D97" s="255"/>
      <c r="F97" s="255"/>
      <c r="G97" s="255"/>
    </row>
    <row r="98" spans="1:7">
      <c r="A98" s="255"/>
      <c r="B98" s="256"/>
      <c r="C98" s="317"/>
      <c r="D98" s="255"/>
      <c r="F98" s="255"/>
      <c r="G98" s="255"/>
    </row>
    <row r="99" spans="1:7">
      <c r="A99" s="255"/>
      <c r="B99" s="256"/>
      <c r="C99" s="317"/>
      <c r="D99" s="255"/>
      <c r="F99" s="255"/>
      <c r="G99" s="255"/>
    </row>
    <row r="100" spans="1:7">
      <c r="A100" s="255"/>
      <c r="B100" s="256"/>
      <c r="C100" s="317"/>
      <c r="D100" s="255"/>
      <c r="F100" s="255"/>
      <c r="G100" s="255"/>
    </row>
    <row r="101" spans="1:7">
      <c r="A101" s="255"/>
      <c r="B101" s="256"/>
      <c r="C101" s="317"/>
      <c r="D101" s="255"/>
      <c r="F101" s="255"/>
      <c r="G101" s="255"/>
    </row>
  </sheetData>
  <mergeCells count="6">
    <mergeCell ref="A1:E1"/>
    <mergeCell ref="A2:E2"/>
    <mergeCell ref="B9:B10"/>
    <mergeCell ref="C9:C10"/>
    <mergeCell ref="D9:D10"/>
    <mergeCell ref="A9:A10"/>
  </mergeCells>
  <pageMargins left="0.7" right="0.7" top="0.75" bottom="0.75" header="0.3" footer="0.3"/>
  <pageSetup scale="7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9"/>
  <sheetViews>
    <sheetView zoomScaleNormal="100" workbookViewId="0">
      <selection activeCell="C55" sqref="C55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3.15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3.15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3.15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250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37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17"/>
      <c r="E17" s="320"/>
      <c r="F17" s="239">
        <f t="shared" ref="F17:F23" si="0">E17/$C$10</f>
        <v>0</v>
      </c>
      <c r="G17" s="240"/>
    </row>
    <row r="18" spans="1:7">
      <c r="A18" s="241"/>
      <c r="B18" s="242" t="s">
        <v>261</v>
      </c>
      <c r="C18" s="321" t="s">
        <v>19</v>
      </c>
      <c r="D18" s="321" t="s">
        <v>262</v>
      </c>
      <c r="E18" s="322">
        <v>776590</v>
      </c>
      <c r="F18" s="239">
        <f t="shared" si="0"/>
        <v>3.3764782608695652</v>
      </c>
      <c r="G18" s="243"/>
    </row>
    <row r="19" spans="1:7">
      <c r="A19" s="235"/>
      <c r="B19" s="256" t="s">
        <v>263</v>
      </c>
      <c r="C19" s="317" t="s">
        <v>15</v>
      </c>
      <c r="D19" s="317"/>
      <c r="E19" s="320"/>
      <c r="F19" s="239">
        <f t="shared" si="0"/>
        <v>0</v>
      </c>
      <c r="G19" s="240"/>
    </row>
    <row r="20" spans="1:7">
      <c r="A20" s="241"/>
      <c r="B20" s="242" t="s">
        <v>264</v>
      </c>
      <c r="C20" s="244" t="s">
        <v>21</v>
      </c>
      <c r="D20" s="321"/>
      <c r="E20" s="322"/>
      <c r="F20" s="239">
        <f t="shared" si="0"/>
        <v>0</v>
      </c>
      <c r="G20" s="243"/>
    </row>
    <row r="21" spans="1:7">
      <c r="A21" s="241"/>
      <c r="B21" s="245" t="s">
        <v>265</v>
      </c>
      <c r="C21" s="244" t="s">
        <v>19</v>
      </c>
      <c r="D21" s="321"/>
      <c r="E21" s="282"/>
      <c r="F21" s="239">
        <f t="shared" si="0"/>
        <v>0</v>
      </c>
      <c r="G21" s="243"/>
    </row>
    <row r="22" spans="1:7">
      <c r="A22" s="235"/>
      <c r="B22" s="256" t="s">
        <v>266</v>
      </c>
      <c r="C22" s="323" t="s">
        <v>49</v>
      </c>
      <c r="D22" s="323"/>
      <c r="E22" s="282"/>
      <c r="F22" s="239">
        <f t="shared" si="0"/>
        <v>0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321"/>
      <c r="E23" s="283"/>
      <c r="F23" s="239">
        <f t="shared" si="0"/>
        <v>0</v>
      </c>
      <c r="G23" s="243"/>
    </row>
    <row r="24" spans="1:7" ht="22.5" customHeight="1">
      <c r="A24" s="241"/>
      <c r="B24" s="242" t="s">
        <v>268</v>
      </c>
      <c r="C24" s="321" t="s">
        <v>11</v>
      </c>
      <c r="D24" s="321"/>
      <c r="E24" s="322"/>
      <c r="F24" s="239">
        <f>E24/$C$10</f>
        <v>0</v>
      </c>
      <c r="G24" s="243"/>
    </row>
    <row r="25" spans="1:7">
      <c r="A25" s="241"/>
      <c r="B25" s="242" t="s">
        <v>182</v>
      </c>
      <c r="C25" s="321" t="s">
        <v>47</v>
      </c>
      <c r="D25" s="321"/>
      <c r="E25" s="322"/>
      <c r="F25" s="239">
        <f>E25/$C$10</f>
        <v>0</v>
      </c>
      <c r="G25" s="243"/>
    </row>
    <row r="26" spans="1:7" ht="24">
      <c r="A26" s="241"/>
      <c r="B26" s="242" t="s">
        <v>269</v>
      </c>
      <c r="C26" s="321" t="s">
        <v>47</v>
      </c>
      <c r="D26" s="321"/>
      <c r="E26" s="322"/>
      <c r="F26" s="239">
        <f>E26/$C$10</f>
        <v>0</v>
      </c>
      <c r="G26" s="243"/>
    </row>
    <row r="27" spans="1:7">
      <c r="A27" s="241"/>
      <c r="B27" s="242" t="s">
        <v>270</v>
      </c>
      <c r="C27" s="321" t="s">
        <v>49</v>
      </c>
      <c r="D27" s="321"/>
      <c r="E27" s="322"/>
      <c r="F27" s="239">
        <f>E27/$C$10</f>
        <v>0</v>
      </c>
      <c r="G27" s="243"/>
    </row>
    <row r="28" spans="1:7">
      <c r="A28" s="241"/>
      <c r="B28" s="242" t="s">
        <v>271</v>
      </c>
      <c r="C28" s="321" t="s">
        <v>11</v>
      </c>
      <c r="D28" s="321"/>
      <c r="E28" s="322"/>
      <c r="F28" s="239">
        <f>E28/$C$10</f>
        <v>0</v>
      </c>
      <c r="G28" s="243"/>
    </row>
    <row r="29" spans="1:7">
      <c r="A29" s="236">
        <v>9</v>
      </c>
      <c r="B29" s="311" t="s">
        <v>272</v>
      </c>
      <c r="C29" s="318"/>
      <c r="D29" s="318"/>
      <c r="E29" s="319"/>
      <c r="F29" s="246"/>
      <c r="G29" s="238"/>
    </row>
    <row r="30" spans="1:7">
      <c r="A30" s="247"/>
      <c r="B30" s="248" t="s">
        <v>211</v>
      </c>
      <c r="C30" s="325" t="s">
        <v>15</v>
      </c>
      <c r="D30" s="325"/>
      <c r="E30" s="326"/>
      <c r="F30" s="239">
        <f>E30/$C$10</f>
        <v>0</v>
      </c>
      <c r="G30" s="249"/>
    </row>
    <row r="31" spans="1:7">
      <c r="A31" s="236">
        <v>10</v>
      </c>
      <c r="B31" s="311" t="s">
        <v>273</v>
      </c>
      <c r="C31" s="318"/>
      <c r="D31" s="318"/>
      <c r="E31" s="319"/>
      <c r="F31" s="246"/>
      <c r="G31" s="238"/>
    </row>
    <row r="32" spans="1:7">
      <c r="A32" s="247"/>
      <c r="B32" s="248" t="s">
        <v>274</v>
      </c>
      <c r="C32" s="325" t="s">
        <v>21</v>
      </c>
      <c r="D32" s="325"/>
      <c r="E32" s="326"/>
      <c r="F32" s="239">
        <f>E32/$C$10</f>
        <v>0</v>
      </c>
      <c r="G32" s="249"/>
    </row>
    <row r="33" spans="1:7">
      <c r="A33" s="247"/>
      <c r="B33" s="250" t="s">
        <v>275</v>
      </c>
      <c r="C33" s="251" t="s">
        <v>47</v>
      </c>
      <c r="D33" s="325"/>
      <c r="E33" s="326"/>
      <c r="F33" s="239">
        <f>E33/$C$10</f>
        <v>0</v>
      </c>
      <c r="G33" s="249"/>
    </row>
    <row r="34" spans="1:7">
      <c r="A34" s="247"/>
      <c r="B34" s="256" t="s">
        <v>276</v>
      </c>
      <c r="C34" s="317" t="s">
        <v>11</v>
      </c>
      <c r="D34" s="325"/>
      <c r="E34" s="326"/>
      <c r="F34" s="239">
        <f>E34/$C$10</f>
        <v>0</v>
      </c>
      <c r="G34" s="249"/>
    </row>
    <row r="35" spans="1:7">
      <c r="A35" s="247"/>
      <c r="B35" s="256" t="s">
        <v>277</v>
      </c>
      <c r="C35" s="317" t="s">
        <v>15</v>
      </c>
      <c r="D35" s="325"/>
      <c r="E35" s="326"/>
      <c r="F35" s="239">
        <f>E35/$C$10</f>
        <v>0</v>
      </c>
      <c r="G35" s="249"/>
    </row>
    <row r="36" spans="1:7">
      <c r="A36" s="236">
        <v>12</v>
      </c>
      <c r="B36" s="311" t="s">
        <v>278</v>
      </c>
      <c r="C36" s="318"/>
      <c r="D36" s="318"/>
      <c r="E36" s="319"/>
      <c r="F36" s="246"/>
      <c r="G36" s="238"/>
    </row>
    <row r="37" spans="1:7">
      <c r="A37" s="247"/>
      <c r="B37" s="248" t="s">
        <v>279</v>
      </c>
      <c r="C37" s="325" t="s">
        <v>19</v>
      </c>
      <c r="D37" s="325"/>
      <c r="E37" s="326"/>
      <c r="F37" s="239">
        <f>E37/$C$10</f>
        <v>0</v>
      </c>
      <c r="G37" s="249"/>
    </row>
    <row r="38" spans="1:7">
      <c r="A38" s="236">
        <v>13</v>
      </c>
      <c r="B38" s="311" t="s">
        <v>280</v>
      </c>
      <c r="C38" s="318"/>
      <c r="D38" s="318"/>
      <c r="E38" s="319"/>
      <c r="F38" s="246"/>
      <c r="G38" s="238"/>
    </row>
    <row r="39" spans="1:7">
      <c r="A39" s="247"/>
      <c r="B39" s="248" t="s">
        <v>281</v>
      </c>
      <c r="C39" s="327" t="s">
        <v>9</v>
      </c>
      <c r="D39" s="327"/>
      <c r="E39" s="326"/>
      <c r="F39" s="239">
        <f>E39/$C$10</f>
        <v>0</v>
      </c>
      <c r="G39" s="249"/>
    </row>
    <row r="40" spans="1:7">
      <c r="A40" s="247"/>
      <c r="B40" s="250" t="s">
        <v>282</v>
      </c>
      <c r="C40" s="252" t="s">
        <v>9</v>
      </c>
      <c r="D40" s="327"/>
      <c r="E40" s="326"/>
      <c r="F40" s="239">
        <f>E40/$C$10</f>
        <v>0</v>
      </c>
      <c r="G40" s="249"/>
    </row>
    <row r="41" spans="1:7">
      <c r="A41" s="247"/>
      <c r="B41" s="256" t="s">
        <v>283</v>
      </c>
      <c r="C41" s="317" t="s">
        <v>9</v>
      </c>
      <c r="D41" s="327"/>
      <c r="E41" s="326"/>
      <c r="F41" s="239">
        <f>E41/$C$10</f>
        <v>0</v>
      </c>
      <c r="G41" s="249"/>
    </row>
    <row r="42" spans="1:7">
      <c r="A42" s="236">
        <v>14</v>
      </c>
      <c r="B42" s="311" t="s">
        <v>284</v>
      </c>
      <c r="C42" s="318"/>
      <c r="D42" s="318"/>
      <c r="E42" s="319"/>
      <c r="F42" s="246"/>
      <c r="G42" s="238"/>
    </row>
    <row r="43" spans="1:7">
      <c r="A43" s="247"/>
      <c r="B43" s="248" t="s">
        <v>285</v>
      </c>
      <c r="C43" s="327" t="s">
        <v>21</v>
      </c>
      <c r="D43" s="327"/>
      <c r="E43" s="326"/>
      <c r="F43" s="239">
        <f>E43/$C$10</f>
        <v>0</v>
      </c>
      <c r="G43" s="249"/>
    </row>
    <row r="44" spans="1:7">
      <c r="A44" s="247"/>
      <c r="B44" s="256" t="s">
        <v>286</v>
      </c>
      <c r="C44" s="317" t="s">
        <v>15</v>
      </c>
      <c r="D44" s="327"/>
      <c r="E44" s="326"/>
      <c r="F44" s="239">
        <f>E44/$C$10</f>
        <v>0</v>
      </c>
      <c r="G44" s="249"/>
    </row>
    <row r="45" spans="1:7">
      <c r="A45" s="247"/>
      <c r="B45" s="256" t="s">
        <v>287</v>
      </c>
      <c r="C45" s="317" t="s">
        <v>47</v>
      </c>
      <c r="D45" s="327"/>
      <c r="E45" s="326"/>
      <c r="F45" s="239">
        <f>E45/$C$10</f>
        <v>0</v>
      </c>
      <c r="G45" s="249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776590</v>
      </c>
      <c r="F49" s="260">
        <f>E49/$C$10</f>
        <v>3.3764782608695652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17084.98</v>
      </c>
      <c r="F51" s="264">
        <f>E51/$C$10</f>
        <v>7.4282521739130428E-2</v>
      </c>
      <c r="G51" s="255"/>
    </row>
    <row r="52" spans="2:7" ht="11.25" customHeight="1">
      <c r="B52" s="256" t="s">
        <v>5</v>
      </c>
      <c r="C52" s="232">
        <v>2.5000000000000001E-2</v>
      </c>
      <c r="D52" s="231" t="s">
        <v>290</v>
      </c>
      <c r="E52" s="263">
        <f>E49*C52</f>
        <v>19414.75</v>
      </c>
      <c r="F52" s="264">
        <f>E52/$C$10</f>
        <v>8.4411956521739134E-2</v>
      </c>
      <c r="G52" s="234"/>
    </row>
    <row r="53" spans="2:7" ht="12" customHeight="1">
      <c r="B53" s="256" t="s">
        <v>291</v>
      </c>
      <c r="C53" s="262">
        <f>E53/E55</f>
        <v>0.99369697883720931</v>
      </c>
      <c r="D53" s="317"/>
      <c r="E53" s="263">
        <f>E55-E52-E51-E49</f>
        <v>128186910.27</v>
      </c>
      <c r="F53" s="264">
        <f>E53/$C$10</f>
        <v>557.33439247826084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14.25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A1:G1"/>
    <mergeCell ref="A2:G2"/>
    <mergeCell ref="G13:G14"/>
    <mergeCell ref="E7:F7"/>
    <mergeCell ref="B6:C6"/>
    <mergeCell ref="B5:C5"/>
    <mergeCell ref="B4:C4"/>
    <mergeCell ref="B13:B14"/>
    <mergeCell ref="C13:C14"/>
    <mergeCell ref="D13:D14"/>
    <mergeCell ref="E13:E14"/>
    <mergeCell ref="F13:F14"/>
    <mergeCell ref="B7:C7"/>
  </mergeCells>
  <pageMargins left="0.5" right="0.5" top="0.5" bottom="0.5" header="0.3" footer="0.3"/>
  <pageSetup scale="8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59"/>
  <sheetViews>
    <sheetView topLeftCell="A7" zoomScale="85" zoomScaleNormal="85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37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17" t="s">
        <v>296</v>
      </c>
      <c r="E17" s="320">
        <v>13219332</v>
      </c>
      <c r="F17" s="239"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321" t="s">
        <v>297</v>
      </c>
      <c r="E18" s="322">
        <v>4994891</v>
      </c>
      <c r="F18" s="239">
        <v>21.716917391304349</v>
      </c>
      <c r="G18" s="243" t="s">
        <v>298</v>
      </c>
    </row>
    <row r="19" spans="1:7">
      <c r="A19" s="235"/>
      <c r="B19" s="256" t="s">
        <v>263</v>
      </c>
      <c r="C19" s="317" t="s">
        <v>15</v>
      </c>
      <c r="D19" s="317" t="s">
        <v>299</v>
      </c>
      <c r="E19" s="320">
        <v>3620000</v>
      </c>
      <c r="F19" s="239">
        <v>15.739130434782609</v>
      </c>
      <c r="G19" s="240" t="s">
        <v>300</v>
      </c>
    </row>
    <row r="20" spans="1:7">
      <c r="A20" s="241"/>
      <c r="B20" s="242" t="s">
        <v>264</v>
      </c>
      <c r="C20" s="244" t="s">
        <v>21</v>
      </c>
      <c r="D20" s="321" t="s">
        <v>301</v>
      </c>
      <c r="E20" s="322">
        <v>4620995</v>
      </c>
      <c r="F20" s="239">
        <v>20.091282608695654</v>
      </c>
      <c r="G20" s="243" t="s">
        <v>302</v>
      </c>
    </row>
    <row r="21" spans="1:7">
      <c r="A21" s="241"/>
      <c r="B21" s="245" t="s">
        <v>265</v>
      </c>
      <c r="C21" s="244" t="s">
        <v>19</v>
      </c>
      <c r="D21" s="321" t="s">
        <v>303</v>
      </c>
      <c r="E21" s="282">
        <v>2042120</v>
      </c>
      <c r="F21" s="239">
        <v>8.8787826086956514</v>
      </c>
      <c r="G21" s="243" t="s">
        <v>304</v>
      </c>
    </row>
    <row r="22" spans="1:7">
      <c r="A22" s="235"/>
      <c r="B22" s="256" t="s">
        <v>266</v>
      </c>
      <c r="C22" s="323" t="s">
        <v>49</v>
      </c>
      <c r="D22" s="323" t="s">
        <v>305</v>
      </c>
      <c r="E22" s="282">
        <v>409887</v>
      </c>
      <c r="F22" s="239">
        <v>1.7821173913043478</v>
      </c>
      <c r="G22" s="240" t="s">
        <v>306</v>
      </c>
    </row>
    <row r="23" spans="1:7" ht="22.5" customHeight="1">
      <c r="A23" s="241"/>
      <c r="B23" s="242" t="s">
        <v>267</v>
      </c>
      <c r="C23" s="321" t="s">
        <v>49</v>
      </c>
      <c r="D23" s="321" t="s">
        <v>307</v>
      </c>
      <c r="E23" s="283">
        <v>650333</v>
      </c>
      <c r="F23" s="239">
        <v>2.8275347826086956</v>
      </c>
      <c r="G23" s="243" t="s">
        <v>308</v>
      </c>
    </row>
    <row r="24" spans="1:7" ht="22.5" customHeight="1">
      <c r="A24" s="241"/>
      <c r="B24" s="242" t="s">
        <v>268</v>
      </c>
      <c r="C24" s="321" t="s">
        <v>11</v>
      </c>
      <c r="D24" s="321" t="s">
        <v>309</v>
      </c>
      <c r="E24" s="322">
        <v>659061</v>
      </c>
      <c r="F24" s="239">
        <v>2.8654826086956522</v>
      </c>
      <c r="G24" s="243" t="s">
        <v>310</v>
      </c>
    </row>
    <row r="25" spans="1:7">
      <c r="A25" s="241"/>
      <c r="B25" s="242" t="s">
        <v>182</v>
      </c>
      <c r="C25" s="321" t="s">
        <v>47</v>
      </c>
      <c r="D25" s="321" t="s">
        <v>311</v>
      </c>
      <c r="E25" s="322">
        <v>506623</v>
      </c>
      <c r="F25" s="239">
        <v>2.202708695652174</v>
      </c>
      <c r="G25" s="243" t="s">
        <v>312</v>
      </c>
    </row>
    <row r="26" spans="1:7" ht="24">
      <c r="A26" s="241"/>
      <c r="B26" s="242" t="s">
        <v>269</v>
      </c>
      <c r="C26" s="321" t="s">
        <v>47</v>
      </c>
      <c r="D26" s="321" t="s">
        <v>313</v>
      </c>
      <c r="E26" s="322">
        <v>450360</v>
      </c>
      <c r="F26" s="239">
        <v>1.9580869565217391</v>
      </c>
      <c r="G26" s="243" t="s">
        <v>312</v>
      </c>
    </row>
    <row r="27" spans="1:7">
      <c r="A27" s="241"/>
      <c r="B27" s="242" t="s">
        <v>270</v>
      </c>
      <c r="C27" s="321" t="s">
        <v>49</v>
      </c>
      <c r="D27" s="321" t="s">
        <v>314</v>
      </c>
      <c r="E27" s="322">
        <v>54667</v>
      </c>
      <c r="F27" s="239">
        <v>0.23768260869565216</v>
      </c>
      <c r="G27" s="243" t="s">
        <v>315</v>
      </c>
    </row>
    <row r="28" spans="1:7">
      <c r="A28" s="241"/>
      <c r="B28" s="242" t="s">
        <v>271</v>
      </c>
      <c r="C28" s="321" t="s">
        <v>11</v>
      </c>
      <c r="D28" s="321" t="s">
        <v>316</v>
      </c>
      <c r="E28" s="322">
        <v>33000</v>
      </c>
      <c r="F28" s="239">
        <v>0.14347826086956522</v>
      </c>
      <c r="G28" s="243" t="s">
        <v>302</v>
      </c>
    </row>
    <row r="29" spans="1:7">
      <c r="A29" s="236">
        <v>9</v>
      </c>
      <c r="B29" s="311" t="s">
        <v>272</v>
      </c>
      <c r="C29" s="318"/>
      <c r="D29" s="318"/>
      <c r="E29" s="319"/>
      <c r="F29" s="246"/>
      <c r="G29" s="238"/>
    </row>
    <row r="30" spans="1:7">
      <c r="A30" s="247"/>
      <c r="B30" s="248" t="s">
        <v>211</v>
      </c>
      <c r="C30" s="325" t="s">
        <v>15</v>
      </c>
      <c r="D30" s="325" t="s">
        <v>317</v>
      </c>
      <c r="E30" s="326">
        <v>2630000</v>
      </c>
      <c r="F30" s="239">
        <v>11.434782608695652</v>
      </c>
      <c r="G30" s="249" t="s">
        <v>298</v>
      </c>
    </row>
    <row r="31" spans="1:7">
      <c r="A31" s="236">
        <v>10</v>
      </c>
      <c r="B31" s="311" t="s">
        <v>273</v>
      </c>
      <c r="C31" s="318"/>
      <c r="D31" s="318"/>
      <c r="E31" s="319"/>
      <c r="F31" s="246"/>
      <c r="G31" s="238"/>
    </row>
    <row r="32" spans="1:7">
      <c r="A32" s="247"/>
      <c r="B32" s="248" t="s">
        <v>274</v>
      </c>
      <c r="C32" s="325" t="s">
        <v>21</v>
      </c>
      <c r="D32" s="325" t="s">
        <v>318</v>
      </c>
      <c r="E32" s="326">
        <v>387995</v>
      </c>
      <c r="F32" s="239">
        <v>1.6869347826086956</v>
      </c>
      <c r="G32" s="249" t="s">
        <v>319</v>
      </c>
    </row>
    <row r="33" spans="1:7">
      <c r="A33" s="247"/>
      <c r="B33" s="250" t="s">
        <v>275</v>
      </c>
      <c r="C33" s="251" t="s">
        <v>47</v>
      </c>
      <c r="D33" s="325" t="s">
        <v>320</v>
      </c>
      <c r="E33" s="326">
        <v>725664</v>
      </c>
      <c r="F33" s="239">
        <v>3.1550608695652174</v>
      </c>
      <c r="G33" s="249" t="s">
        <v>321</v>
      </c>
    </row>
    <row r="34" spans="1:7">
      <c r="A34" s="247"/>
      <c r="B34" s="256" t="s">
        <v>276</v>
      </c>
      <c r="C34" s="317" t="s">
        <v>11</v>
      </c>
      <c r="D34" s="325" t="s">
        <v>322</v>
      </c>
      <c r="E34" s="326">
        <v>254211</v>
      </c>
      <c r="F34" s="239">
        <v>1.1052652173913045</v>
      </c>
      <c r="G34" s="249" t="s">
        <v>310</v>
      </c>
    </row>
    <row r="35" spans="1:7">
      <c r="A35" s="247"/>
      <c r="B35" s="256" t="s">
        <v>277</v>
      </c>
      <c r="C35" s="317" t="s">
        <v>15</v>
      </c>
      <c r="D35" s="325" t="s">
        <v>323</v>
      </c>
      <c r="E35" s="326">
        <v>54112</v>
      </c>
      <c r="F35" s="239">
        <v>0.23526956521739131</v>
      </c>
      <c r="G35" s="249" t="s">
        <v>298</v>
      </c>
    </row>
    <row r="36" spans="1:7">
      <c r="A36" s="236">
        <v>12</v>
      </c>
      <c r="B36" s="311" t="s">
        <v>278</v>
      </c>
      <c r="C36" s="318"/>
      <c r="D36" s="318"/>
      <c r="E36" s="319"/>
      <c r="F36" s="246"/>
      <c r="G36" s="238"/>
    </row>
    <row r="37" spans="1:7">
      <c r="A37" s="247"/>
      <c r="B37" s="248" t="s">
        <v>279</v>
      </c>
      <c r="C37" s="325" t="s">
        <v>19</v>
      </c>
      <c r="D37" s="325" t="s">
        <v>324</v>
      </c>
      <c r="E37" s="326">
        <v>2079200</v>
      </c>
      <c r="F37" s="239">
        <v>9.0399999999999991</v>
      </c>
      <c r="G37" s="249" t="s">
        <v>325</v>
      </c>
    </row>
    <row r="38" spans="1:7">
      <c r="A38" s="236">
        <v>13</v>
      </c>
      <c r="B38" s="311" t="s">
        <v>280</v>
      </c>
      <c r="C38" s="318"/>
      <c r="D38" s="318"/>
      <c r="E38" s="319"/>
      <c r="F38" s="246"/>
      <c r="G38" s="238"/>
    </row>
    <row r="39" spans="1:7">
      <c r="A39" s="247"/>
      <c r="B39" s="248" t="s">
        <v>281</v>
      </c>
      <c r="C39" s="327" t="s">
        <v>9</v>
      </c>
      <c r="D39" s="327" t="s">
        <v>326</v>
      </c>
      <c r="E39" s="326">
        <v>12877990</v>
      </c>
      <c r="F39" s="239">
        <v>55.991260869565217</v>
      </c>
      <c r="G39" s="249" t="s">
        <v>327</v>
      </c>
    </row>
    <row r="40" spans="1:7">
      <c r="A40" s="247"/>
      <c r="B40" s="250" t="s">
        <v>282</v>
      </c>
      <c r="C40" s="252" t="s">
        <v>9</v>
      </c>
      <c r="D40" s="327" t="s">
        <v>328</v>
      </c>
      <c r="E40" s="326">
        <v>25234561</v>
      </c>
      <c r="F40" s="239">
        <v>109.71548260869565</v>
      </c>
      <c r="G40" s="249" t="s">
        <v>310</v>
      </c>
    </row>
    <row r="41" spans="1:7">
      <c r="A41" s="247"/>
      <c r="B41" s="256" t="s">
        <v>283</v>
      </c>
      <c r="C41" s="317" t="s">
        <v>9</v>
      </c>
      <c r="D41" s="327" t="s">
        <v>329</v>
      </c>
      <c r="E41" s="326">
        <v>8164197</v>
      </c>
      <c r="F41" s="239">
        <v>35.496508695652174</v>
      </c>
      <c r="G41" s="249" t="s">
        <v>330</v>
      </c>
    </row>
    <row r="42" spans="1:7">
      <c r="A42" s="236">
        <v>14</v>
      </c>
      <c r="B42" s="311" t="s">
        <v>284</v>
      </c>
      <c r="C42" s="318"/>
      <c r="D42" s="318"/>
      <c r="E42" s="319"/>
      <c r="F42" s="246"/>
      <c r="G42" s="238"/>
    </row>
    <row r="43" spans="1:7">
      <c r="A43" s="247"/>
      <c r="B43" s="248" t="s">
        <v>285</v>
      </c>
      <c r="C43" s="327" t="s">
        <v>21</v>
      </c>
      <c r="D43" s="327" t="s">
        <v>331</v>
      </c>
      <c r="E43" s="326">
        <v>23439799</v>
      </c>
      <c r="F43" s="239">
        <v>101.9121695652174</v>
      </c>
      <c r="G43" s="249" t="s">
        <v>319</v>
      </c>
    </row>
    <row r="44" spans="1:7">
      <c r="A44" s="247"/>
      <c r="B44" s="256" t="s">
        <v>286</v>
      </c>
      <c r="C44" s="317" t="s">
        <v>15</v>
      </c>
      <c r="D44" s="327" t="s">
        <v>332</v>
      </c>
      <c r="E44" s="326">
        <v>5450000</v>
      </c>
      <c r="F44" s="239">
        <v>23.695652173913043</v>
      </c>
      <c r="G44" s="249" t="s">
        <v>333</v>
      </c>
    </row>
    <row r="45" spans="1:7">
      <c r="A45" s="247"/>
      <c r="B45" s="256" t="s">
        <v>287</v>
      </c>
      <c r="C45" s="317" t="s">
        <v>47</v>
      </c>
      <c r="D45" s="327" t="s">
        <v>334</v>
      </c>
      <c r="E45" s="326">
        <v>10451223</v>
      </c>
      <c r="F45" s="239">
        <v>45.440100000000001</v>
      </c>
      <c r="G45" s="249" t="s">
        <v>335</v>
      </c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12" customHeight="1">
      <c r="A47" s="247"/>
      <c r="B47" s="248" t="s">
        <v>224</v>
      </c>
      <c r="C47" s="327" t="s">
        <v>288</v>
      </c>
      <c r="D47" s="327"/>
      <c r="E47" s="282"/>
      <c r="F47" s="239">
        <v>0</v>
      </c>
      <c r="G47" s="254"/>
    </row>
    <row r="48" spans="1:7" ht="15.6">
      <c r="A48" s="233"/>
      <c r="B48" s="233"/>
      <c r="C48" s="233"/>
      <c r="D48" s="233"/>
      <c r="E48" s="257"/>
      <c r="F48" s="258"/>
      <c r="G48" s="233"/>
    </row>
    <row r="49" spans="2:7" ht="15.6">
      <c r="B49" s="256" t="s">
        <v>226</v>
      </c>
      <c r="C49" s="317"/>
      <c r="D49" s="317"/>
      <c r="E49" s="259">
        <f>SUM(E16:E48)</f>
        <v>123010221</v>
      </c>
      <c r="F49" s="260">
        <f>E49/$C$10</f>
        <v>534.82704782608698</v>
      </c>
      <c r="G49" s="233"/>
    </row>
    <row r="50" spans="2:7" ht="7.5" customHeight="1">
      <c r="B50" s="256"/>
      <c r="C50" s="317"/>
      <c r="D50" s="317"/>
      <c r="E50" s="259"/>
      <c r="F50" s="261"/>
      <c r="G50" s="233"/>
    </row>
    <row r="51" spans="2:7" ht="15.6">
      <c r="B51" s="256" t="s">
        <v>289</v>
      </c>
      <c r="C51" s="262">
        <f>(10/1000)+(12/1000)</f>
        <v>2.1999999999999999E-2</v>
      </c>
      <c r="D51" s="317"/>
      <c r="E51" s="263">
        <f>E49*C51</f>
        <v>2706224.8619999997</v>
      </c>
      <c r="F51" s="264">
        <f>E51/$C$10</f>
        <v>11.766195052173911</v>
      </c>
      <c r="G51" s="233"/>
    </row>
    <row r="52" spans="2:7" ht="11.25" customHeight="1">
      <c r="B52" s="256" t="s">
        <v>5</v>
      </c>
      <c r="C52" s="28">
        <v>1.4999999999999999E-2</v>
      </c>
      <c r="D52" s="317"/>
      <c r="E52" s="263">
        <f>E49*C52</f>
        <v>1845153.3149999999</v>
      </c>
      <c r="F52" s="264">
        <f>E52/$C$10</f>
        <v>8.0224057173913046</v>
      </c>
      <c r="G52" s="234"/>
    </row>
    <row r="53" spans="2:7" ht="12" customHeight="1">
      <c r="B53" s="256" t="s">
        <v>291</v>
      </c>
      <c r="C53" s="262">
        <f>E53/E55</f>
        <v>1.1150393976744178E-2</v>
      </c>
      <c r="D53" s="317"/>
      <c r="E53" s="263">
        <f>E55-E52-E51-E49</f>
        <v>1438400.8229999989</v>
      </c>
      <c r="F53" s="264">
        <f>E53/$C$10</f>
        <v>6.2539166217391262</v>
      </c>
      <c r="G53" s="233"/>
    </row>
    <row r="54" spans="2:7" ht="8.25" customHeight="1">
      <c r="B54" s="256"/>
      <c r="C54" s="317"/>
      <c r="D54" s="317"/>
      <c r="E54" s="257"/>
      <c r="F54" s="258"/>
      <c r="G54" s="233"/>
    </row>
    <row r="55" spans="2:7" ht="15.6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33"/>
    </row>
    <row r="56" spans="2:7" ht="7.5" customHeight="1">
      <c r="B56" s="256"/>
      <c r="C56" s="317"/>
      <c r="D56" s="317"/>
      <c r="E56" s="255"/>
      <c r="F56" s="261"/>
      <c r="G56" s="233"/>
    </row>
    <row r="57" spans="2:7" ht="15.6">
      <c r="B57" s="256" t="s">
        <v>293</v>
      </c>
      <c r="C57" s="317"/>
      <c r="D57" s="317"/>
      <c r="E57" s="266">
        <v>1000000</v>
      </c>
      <c r="F57" s="264"/>
      <c r="G57" s="233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33"/>
    </row>
    <row r="59" spans="2:7" ht="15.6">
      <c r="B59" s="256" t="s">
        <v>232</v>
      </c>
      <c r="C59" s="317"/>
      <c r="D59" s="317"/>
      <c r="E59" s="267">
        <f>E55+E57+E58</f>
        <v>131000000</v>
      </c>
      <c r="F59" s="255"/>
      <c r="G59" s="233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I59"/>
  <sheetViews>
    <sheetView topLeftCell="A7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17" t="s">
        <v>336</v>
      </c>
      <c r="E17" s="320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321" t="s">
        <v>297</v>
      </c>
      <c r="E18" s="322">
        <v>4994891</v>
      </c>
      <c r="F18" s="239">
        <f t="shared" si="0"/>
        <v>21.716917391304349</v>
      </c>
      <c r="G18" s="243"/>
    </row>
    <row r="19" spans="1:7">
      <c r="A19" s="235"/>
      <c r="B19" s="256" t="s">
        <v>263</v>
      </c>
      <c r="C19" s="317" t="s">
        <v>15</v>
      </c>
      <c r="D19" s="317" t="s">
        <v>337</v>
      </c>
      <c r="E19" s="320">
        <v>3575000</v>
      </c>
      <c r="F19" s="239">
        <f t="shared" si="0"/>
        <v>15.543478260869565</v>
      </c>
      <c r="G19" s="240"/>
    </row>
    <row r="20" spans="1:7">
      <c r="A20" s="241"/>
      <c r="B20" s="242" t="s">
        <v>264</v>
      </c>
      <c r="C20" s="244" t="s">
        <v>21</v>
      </c>
      <c r="D20" s="321" t="s">
        <v>301</v>
      </c>
      <c r="E20" s="322">
        <v>4620995</v>
      </c>
      <c r="F20" s="239">
        <f t="shared" si="0"/>
        <v>20.091282608695654</v>
      </c>
      <c r="G20" s="243"/>
    </row>
    <row r="21" spans="1:7">
      <c r="A21" s="241"/>
      <c r="B21" s="245" t="s">
        <v>265</v>
      </c>
      <c r="C21" s="244" t="s">
        <v>19</v>
      </c>
      <c r="D21" s="321" t="s">
        <v>338</v>
      </c>
      <c r="E21" s="322">
        <v>1984231</v>
      </c>
      <c r="F21" s="239">
        <f t="shared" si="0"/>
        <v>8.6270913043478252</v>
      </c>
      <c r="G21" s="243"/>
    </row>
    <row r="22" spans="1:7">
      <c r="A22" s="235"/>
      <c r="B22" s="256" t="s">
        <v>266</v>
      </c>
      <c r="C22" s="323" t="s">
        <v>49</v>
      </c>
      <c r="D22" s="323" t="s">
        <v>305</v>
      </c>
      <c r="E22" s="324">
        <v>409887</v>
      </c>
      <c r="F22" s="239">
        <f t="shared" si="0"/>
        <v>1.7821173913043478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321" t="s">
        <v>339</v>
      </c>
      <c r="E23" s="322">
        <v>642406</v>
      </c>
      <c r="F23" s="239">
        <f t="shared" si="0"/>
        <v>2.7930695652173911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321" t="s">
        <v>309</v>
      </c>
      <c r="E24" s="322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321" t="s">
        <v>311</v>
      </c>
      <c r="E25" s="322">
        <v>506623</v>
      </c>
      <c r="F25" s="239">
        <f t="shared" si="0"/>
        <v>2.202708695652174</v>
      </c>
      <c r="G25" s="255"/>
    </row>
    <row r="26" spans="1:7" ht="24">
      <c r="A26" s="235"/>
      <c r="B26" s="242" t="s">
        <v>269</v>
      </c>
      <c r="C26" s="321" t="s">
        <v>47</v>
      </c>
      <c r="D26" s="321" t="s">
        <v>313</v>
      </c>
      <c r="E26" s="322">
        <v>450360</v>
      </c>
      <c r="F26" s="239">
        <f t="shared" si="0"/>
        <v>1.9580869565217391</v>
      </c>
      <c r="G26" s="255"/>
    </row>
    <row r="27" spans="1:7">
      <c r="A27" s="235"/>
      <c r="B27" s="242" t="s">
        <v>270</v>
      </c>
      <c r="C27" s="321" t="s">
        <v>49</v>
      </c>
      <c r="D27" s="321" t="s">
        <v>340</v>
      </c>
      <c r="E27" s="322">
        <v>52000</v>
      </c>
      <c r="F27" s="239">
        <f t="shared" si="0"/>
        <v>0.22608695652173913</v>
      </c>
      <c r="G27" s="255"/>
    </row>
    <row r="28" spans="1:7">
      <c r="A28" s="235"/>
      <c r="B28" s="242" t="s">
        <v>271</v>
      </c>
      <c r="C28" s="321" t="s">
        <v>11</v>
      </c>
      <c r="D28" s="321" t="s">
        <v>341</v>
      </c>
      <c r="E28" s="322">
        <v>33000</v>
      </c>
      <c r="F28" s="239">
        <f t="shared" si="0"/>
        <v>0.14347826086956522</v>
      </c>
      <c r="G28" s="255"/>
    </row>
    <row r="29" spans="1:7">
      <c r="A29" s="236">
        <v>9</v>
      </c>
      <c r="B29" s="311" t="s">
        <v>272</v>
      </c>
      <c r="C29" s="318"/>
      <c r="D29" s="318"/>
      <c r="E29" s="319"/>
      <c r="F29" s="246"/>
      <c r="G29" s="238"/>
    </row>
    <row r="30" spans="1:7">
      <c r="A30" s="247"/>
      <c r="B30" s="248" t="s">
        <v>211</v>
      </c>
      <c r="C30" s="325" t="s">
        <v>15</v>
      </c>
      <c r="D30" s="325" t="s">
        <v>317</v>
      </c>
      <c r="E30" s="326">
        <v>2630000</v>
      </c>
      <c r="F30" s="239">
        <f>E30/$C$10</f>
        <v>11.434782608695652</v>
      </c>
      <c r="G30" s="249"/>
    </row>
    <row r="31" spans="1:7">
      <c r="A31" s="236">
        <v>10</v>
      </c>
      <c r="B31" s="311" t="s">
        <v>273</v>
      </c>
      <c r="C31" s="318"/>
      <c r="D31" s="318"/>
      <c r="E31" s="319"/>
      <c r="F31" s="246"/>
      <c r="G31" s="238"/>
    </row>
    <row r="32" spans="1:7">
      <c r="A32" s="247"/>
      <c r="B32" s="248" t="s">
        <v>274</v>
      </c>
      <c r="C32" s="325" t="s">
        <v>21</v>
      </c>
      <c r="D32" s="325" t="s">
        <v>342</v>
      </c>
      <c r="E32" s="326">
        <v>507907</v>
      </c>
      <c r="F32" s="239">
        <f>E32/$C$10</f>
        <v>2.2082913043478261</v>
      </c>
      <c r="G32" s="249"/>
    </row>
    <row r="33" spans="1:7">
      <c r="A33" s="220"/>
      <c r="B33" s="250" t="s">
        <v>275</v>
      </c>
      <c r="C33" s="251" t="s">
        <v>47</v>
      </c>
      <c r="D33" s="325" t="s">
        <v>320</v>
      </c>
      <c r="E33" s="326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325" t="s">
        <v>322</v>
      </c>
      <c r="E34" s="326">
        <v>254221</v>
      </c>
      <c r="F34" s="239">
        <f>E34/$C$10</f>
        <v>1.1053086956521738</v>
      </c>
      <c r="G34" s="255"/>
    </row>
    <row r="35" spans="1:7">
      <c r="A35" s="247"/>
      <c r="B35" s="256" t="s">
        <v>277</v>
      </c>
      <c r="C35" s="317" t="s">
        <v>15</v>
      </c>
      <c r="D35" s="325" t="s">
        <v>323</v>
      </c>
      <c r="E35" s="326">
        <v>54112</v>
      </c>
      <c r="F35" s="239">
        <f>E35/$C$10</f>
        <v>0.23526956521739131</v>
      </c>
      <c r="G35" s="249"/>
    </row>
    <row r="36" spans="1:7">
      <c r="A36" s="236">
        <v>12</v>
      </c>
      <c r="B36" s="311" t="s">
        <v>278</v>
      </c>
      <c r="C36" s="318"/>
      <c r="D36" s="318"/>
      <c r="E36" s="319"/>
      <c r="F36" s="246"/>
      <c r="G36" s="238"/>
    </row>
    <row r="37" spans="1:7">
      <c r="A37" s="247"/>
      <c r="B37" s="248" t="s">
        <v>279</v>
      </c>
      <c r="C37" s="325" t="s">
        <v>19</v>
      </c>
      <c r="D37" s="325" t="s">
        <v>343</v>
      </c>
      <c r="E37" s="326">
        <v>1564000</v>
      </c>
      <c r="F37" s="239">
        <f>E37/$C$10</f>
        <v>6.8</v>
      </c>
      <c r="G37" s="249"/>
    </row>
    <row r="38" spans="1:7">
      <c r="A38" s="236">
        <v>13</v>
      </c>
      <c r="B38" s="311" t="s">
        <v>280</v>
      </c>
      <c r="C38" s="318"/>
      <c r="D38" s="318"/>
      <c r="E38" s="319"/>
      <c r="F38" s="246"/>
      <c r="G38" s="238"/>
    </row>
    <row r="39" spans="1:7">
      <c r="A39" s="247"/>
      <c r="B39" s="248" t="s">
        <v>281</v>
      </c>
      <c r="C39" s="327" t="s">
        <v>9</v>
      </c>
      <c r="D39" s="327" t="s">
        <v>326</v>
      </c>
      <c r="E39" s="326">
        <v>12877990</v>
      </c>
      <c r="F39" s="239">
        <f>E39/$C$10</f>
        <v>55.991260869565217</v>
      </c>
      <c r="G39" s="249"/>
    </row>
    <row r="40" spans="1:7">
      <c r="A40" s="220"/>
      <c r="B40" s="250" t="s">
        <v>282</v>
      </c>
      <c r="C40" s="252" t="s">
        <v>9</v>
      </c>
      <c r="D40" s="327" t="s">
        <v>344</v>
      </c>
      <c r="E40" s="326">
        <v>24925641</v>
      </c>
      <c r="F40" s="239">
        <f>E40/$C$10</f>
        <v>108.37235217391304</v>
      </c>
      <c r="G40" s="29"/>
    </row>
    <row r="41" spans="1:7">
      <c r="A41" s="235"/>
      <c r="B41" s="256" t="s">
        <v>283</v>
      </c>
      <c r="C41" s="317" t="s">
        <v>9</v>
      </c>
      <c r="D41" s="327" t="s">
        <v>345</v>
      </c>
      <c r="E41" s="326">
        <v>8164197</v>
      </c>
      <c r="F41" s="239">
        <f>E41/$C$10</f>
        <v>35.496508695652174</v>
      </c>
      <c r="G41" s="255"/>
    </row>
    <row r="42" spans="1:7">
      <c r="A42" s="236">
        <v>14</v>
      </c>
      <c r="B42" s="311" t="s">
        <v>284</v>
      </c>
      <c r="C42" s="318"/>
      <c r="D42" s="318"/>
      <c r="E42" s="319"/>
      <c r="F42" s="246"/>
      <c r="G42" s="238"/>
    </row>
    <row r="43" spans="1:7">
      <c r="A43" s="247"/>
      <c r="B43" s="248" t="s">
        <v>285</v>
      </c>
      <c r="C43" s="327" t="s">
        <v>21</v>
      </c>
      <c r="D43" s="327" t="s">
        <v>346</v>
      </c>
      <c r="E43" s="326">
        <v>23515600</v>
      </c>
      <c r="F43" s="239">
        <f>E43/$C$10</f>
        <v>102.24173913043478</v>
      </c>
      <c r="G43" s="249"/>
    </row>
    <row r="44" spans="1:7">
      <c r="A44" s="235"/>
      <c r="B44" s="256" t="s">
        <v>286</v>
      </c>
      <c r="C44" s="317" t="s">
        <v>15</v>
      </c>
      <c r="D44" s="327" t="s">
        <v>347</v>
      </c>
      <c r="E44" s="326">
        <v>5450000</v>
      </c>
      <c r="F44" s="239">
        <f>E44/$C$10</f>
        <v>23.695652173913043</v>
      </c>
      <c r="G44" s="255"/>
    </row>
    <row r="45" spans="1:7">
      <c r="A45" s="235"/>
      <c r="B45" s="256" t="s">
        <v>287</v>
      </c>
      <c r="C45" s="317" t="s">
        <v>47</v>
      </c>
      <c r="D45" s="327" t="s">
        <v>348</v>
      </c>
      <c r="E45" s="326">
        <v>10356787</v>
      </c>
      <c r="F45" s="239">
        <f>E45/$C$10</f>
        <v>45.029508695652176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122173905</v>
      </c>
      <c r="F49" s="260">
        <f>E49/$C$10</f>
        <v>531.19089130434782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2687825.9099999997</v>
      </c>
      <c r="F51" s="264">
        <f>E51/$C$10</f>
        <v>11.686199608695651</v>
      </c>
      <c r="G51" s="255"/>
    </row>
    <row r="52" spans="2:7" ht="11.25" customHeight="1">
      <c r="B52" s="256" t="s">
        <v>5</v>
      </c>
      <c r="C52" s="28">
        <v>0.02</v>
      </c>
      <c r="D52" s="317"/>
      <c r="E52" s="263">
        <f>E49*C52</f>
        <v>2443478.1</v>
      </c>
      <c r="F52" s="264">
        <f>E52/$C$10</f>
        <v>10.623817826086958</v>
      </c>
      <c r="G52" s="234" t="s">
        <v>290</v>
      </c>
    </row>
    <row r="53" spans="2:7" ht="12" customHeight="1">
      <c r="B53" s="256" t="s">
        <v>291</v>
      </c>
      <c r="C53" s="262">
        <f>E53/E55</f>
        <v>1.3137914651162865E-2</v>
      </c>
      <c r="D53" s="317"/>
      <c r="E53" s="263">
        <f>E55-E52-E51-E49</f>
        <v>1694790.9900000095</v>
      </c>
      <c r="F53" s="264">
        <f>E53/$C$10</f>
        <v>7.3686564782609114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I59"/>
  <sheetViews>
    <sheetView topLeftCell="A22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268" t="s">
        <v>349</v>
      </c>
      <c r="E17" s="270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271" t="s">
        <v>350</v>
      </c>
      <c r="E18" s="272">
        <v>5740621.8300000001</v>
      </c>
      <c r="F18" s="239">
        <f t="shared" si="0"/>
        <v>24.959225347826088</v>
      </c>
      <c r="G18" s="243"/>
    </row>
    <row r="19" spans="1:7" ht="13.15">
      <c r="A19" s="235"/>
      <c r="B19" s="256" t="s">
        <v>263</v>
      </c>
      <c r="C19" s="317" t="s">
        <v>15</v>
      </c>
      <c r="D19" s="273" t="s">
        <v>337</v>
      </c>
      <c r="E19" s="274">
        <v>3575000</v>
      </c>
      <c r="F19" s="239">
        <f t="shared" si="0"/>
        <v>15.543478260869565</v>
      </c>
      <c r="G19" s="240"/>
    </row>
    <row r="20" spans="1:7">
      <c r="A20" s="241"/>
      <c r="B20" s="242" t="s">
        <v>264</v>
      </c>
      <c r="C20" s="244" t="s">
        <v>21</v>
      </c>
      <c r="D20" s="271" t="s">
        <v>301</v>
      </c>
      <c r="E20" s="272">
        <v>4620995</v>
      </c>
      <c r="F20" s="239">
        <f t="shared" si="0"/>
        <v>20.091282608695654</v>
      </c>
      <c r="G20" s="243"/>
    </row>
    <row r="21" spans="1:7">
      <c r="A21" s="241"/>
      <c r="B21" s="245" t="s">
        <v>265</v>
      </c>
      <c r="C21" s="244" t="s">
        <v>19</v>
      </c>
      <c r="D21" s="271" t="s">
        <v>303</v>
      </c>
      <c r="E21" s="272">
        <v>2042120</v>
      </c>
      <c r="F21" s="239">
        <f t="shared" si="0"/>
        <v>8.8787826086956514</v>
      </c>
      <c r="G21" s="243"/>
    </row>
    <row r="22" spans="1:7" ht="13.15">
      <c r="A22" s="235"/>
      <c r="B22" s="256" t="s">
        <v>266</v>
      </c>
      <c r="C22" s="323" t="s">
        <v>49</v>
      </c>
      <c r="D22" s="273" t="s">
        <v>305</v>
      </c>
      <c r="E22" s="274">
        <v>409887</v>
      </c>
      <c r="F22" s="239">
        <f t="shared" si="0"/>
        <v>1.7821173913043478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271" t="s">
        <v>351</v>
      </c>
      <c r="E23" s="272">
        <v>634578</v>
      </c>
      <c r="F23" s="239">
        <f t="shared" si="0"/>
        <v>2.7590347826086958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271" t="s">
        <v>309</v>
      </c>
      <c r="E24" s="272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271" t="s">
        <v>311</v>
      </c>
      <c r="E25" s="272">
        <v>506623</v>
      </c>
      <c r="F25" s="239">
        <f t="shared" si="0"/>
        <v>2.202708695652174</v>
      </c>
      <c r="G25" s="255"/>
    </row>
    <row r="26" spans="1:7" ht="24">
      <c r="A26" s="235"/>
      <c r="B26" s="242" t="s">
        <v>269</v>
      </c>
      <c r="C26" s="321" t="s">
        <v>47</v>
      </c>
      <c r="D26" s="271" t="s">
        <v>313</v>
      </c>
      <c r="E26" s="272">
        <v>450360</v>
      </c>
      <c r="F26" s="239">
        <f t="shared" si="0"/>
        <v>1.9580869565217391</v>
      </c>
      <c r="G26" s="255"/>
    </row>
    <row r="27" spans="1:7">
      <c r="A27" s="235"/>
      <c r="B27" s="242" t="s">
        <v>270</v>
      </c>
      <c r="C27" s="321" t="s">
        <v>49</v>
      </c>
      <c r="D27" s="271" t="s">
        <v>352</v>
      </c>
      <c r="E27" s="272">
        <v>54667</v>
      </c>
      <c r="F27" s="239">
        <f t="shared" si="0"/>
        <v>0.23768260869565216</v>
      </c>
      <c r="G27" s="255"/>
    </row>
    <row r="28" spans="1:7">
      <c r="A28" s="235"/>
      <c r="B28" s="242" t="s">
        <v>271</v>
      </c>
      <c r="C28" s="321" t="s">
        <v>11</v>
      </c>
      <c r="D28" s="271" t="s">
        <v>341</v>
      </c>
      <c r="E28" s="272">
        <v>33000</v>
      </c>
      <c r="F28" s="239">
        <f t="shared" si="0"/>
        <v>0.14347826086956522</v>
      </c>
      <c r="G28" s="255"/>
    </row>
    <row r="29" spans="1:7">
      <c r="A29" s="236">
        <v>9</v>
      </c>
      <c r="B29" s="311" t="s">
        <v>272</v>
      </c>
      <c r="C29" s="318"/>
      <c r="D29" s="275"/>
      <c r="E29" s="276"/>
      <c r="F29" s="246"/>
      <c r="G29" s="238"/>
    </row>
    <row r="30" spans="1:7">
      <c r="A30" s="247"/>
      <c r="B30" s="248" t="s">
        <v>211</v>
      </c>
      <c r="C30" s="325" t="s">
        <v>15</v>
      </c>
      <c r="D30" s="269" t="s">
        <v>353</v>
      </c>
      <c r="E30" s="277">
        <v>2660000</v>
      </c>
      <c r="F30" s="239">
        <f>E30/$C$10</f>
        <v>11.565217391304348</v>
      </c>
      <c r="G30" s="249"/>
    </row>
    <row r="31" spans="1:7">
      <c r="A31" s="236">
        <v>10</v>
      </c>
      <c r="B31" s="311" t="s">
        <v>273</v>
      </c>
      <c r="C31" s="318"/>
      <c r="D31" s="275"/>
      <c r="E31" s="276"/>
      <c r="F31" s="246"/>
      <c r="G31" s="238"/>
    </row>
    <row r="32" spans="1:7">
      <c r="A32" s="247"/>
      <c r="B32" s="248" t="s">
        <v>274</v>
      </c>
      <c r="C32" s="325" t="s">
        <v>21</v>
      </c>
      <c r="D32" s="269" t="s">
        <v>318</v>
      </c>
      <c r="E32" s="277">
        <v>387995</v>
      </c>
      <c r="F32" s="239">
        <f>E32/$C$10</f>
        <v>1.6869347826086956</v>
      </c>
      <c r="G32" s="249"/>
    </row>
    <row r="33" spans="1:7">
      <c r="A33" s="220"/>
      <c r="B33" s="250" t="s">
        <v>275</v>
      </c>
      <c r="C33" s="251" t="s">
        <v>47</v>
      </c>
      <c r="D33" s="271" t="s">
        <v>320</v>
      </c>
      <c r="E33" s="272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271" t="s">
        <v>354</v>
      </c>
      <c r="E34" s="272">
        <v>248191</v>
      </c>
      <c r="F34" s="239">
        <f>E34/$C$10</f>
        <v>1.0790913043478261</v>
      </c>
      <c r="G34" s="255"/>
    </row>
    <row r="35" spans="1:7">
      <c r="A35" s="247"/>
      <c r="B35" s="256" t="s">
        <v>277</v>
      </c>
      <c r="C35" s="317" t="s">
        <v>15</v>
      </c>
      <c r="D35" s="271" t="s">
        <v>323</v>
      </c>
      <c r="E35" s="272">
        <v>54112</v>
      </c>
      <c r="F35" s="239">
        <f>E35/$C$10</f>
        <v>0.23526956521739131</v>
      </c>
      <c r="G35" s="249"/>
    </row>
    <row r="36" spans="1:7">
      <c r="A36" s="236">
        <v>12</v>
      </c>
      <c r="B36" s="311" t="s">
        <v>278</v>
      </c>
      <c r="C36" s="318"/>
      <c r="D36" s="275"/>
      <c r="E36" s="276"/>
      <c r="F36" s="246"/>
      <c r="G36" s="238"/>
    </row>
    <row r="37" spans="1:7">
      <c r="A37" s="247"/>
      <c r="B37" s="248" t="s">
        <v>279</v>
      </c>
      <c r="C37" s="325" t="s">
        <v>19</v>
      </c>
      <c r="D37" s="269" t="s">
        <v>343</v>
      </c>
      <c r="E37" s="277">
        <v>1564000</v>
      </c>
      <c r="F37" s="239">
        <f>E37/$C$10</f>
        <v>6.8</v>
      </c>
      <c r="G37" s="249"/>
    </row>
    <row r="38" spans="1:7">
      <c r="A38" s="236">
        <v>13</v>
      </c>
      <c r="B38" s="311" t="s">
        <v>280</v>
      </c>
      <c r="C38" s="318"/>
      <c r="D38" s="275"/>
      <c r="E38" s="276"/>
      <c r="F38" s="246"/>
      <c r="G38" s="238"/>
    </row>
    <row r="39" spans="1:7">
      <c r="A39" s="247"/>
      <c r="B39" s="248" t="s">
        <v>281</v>
      </c>
      <c r="C39" s="327" t="s">
        <v>9</v>
      </c>
      <c r="D39" s="269" t="s">
        <v>355</v>
      </c>
      <c r="E39" s="277">
        <v>12664806</v>
      </c>
      <c r="F39" s="239">
        <f>E39/$C$10</f>
        <v>55.064373913043475</v>
      </c>
      <c r="G39" s="249"/>
    </row>
    <row r="40" spans="1:7">
      <c r="A40" s="220"/>
      <c r="B40" s="250" t="s">
        <v>282</v>
      </c>
      <c r="C40" s="252" t="s">
        <v>9</v>
      </c>
      <c r="D40" s="271" t="s">
        <v>344</v>
      </c>
      <c r="E40" s="272">
        <v>24925641</v>
      </c>
      <c r="F40" s="239">
        <f>E40/$C$10</f>
        <v>108.37235217391304</v>
      </c>
      <c r="G40" s="29"/>
    </row>
    <row r="41" spans="1:7">
      <c r="A41" s="235"/>
      <c r="B41" s="256" t="s">
        <v>283</v>
      </c>
      <c r="C41" s="317" t="s">
        <v>9</v>
      </c>
      <c r="D41" s="271" t="s">
        <v>329</v>
      </c>
      <c r="E41" s="272">
        <v>8164197</v>
      </c>
      <c r="F41" s="239">
        <f>E41/$C$10</f>
        <v>35.496508695652174</v>
      </c>
      <c r="G41" s="255"/>
    </row>
    <row r="42" spans="1:7">
      <c r="A42" s="236">
        <v>14</v>
      </c>
      <c r="B42" s="311" t="s">
        <v>284</v>
      </c>
      <c r="C42" s="318"/>
      <c r="D42" s="275"/>
      <c r="E42" s="276"/>
      <c r="F42" s="246"/>
      <c r="G42" s="238"/>
    </row>
    <row r="43" spans="1:7">
      <c r="A43" s="247"/>
      <c r="B43" s="248" t="s">
        <v>285</v>
      </c>
      <c r="C43" s="327" t="s">
        <v>21</v>
      </c>
      <c r="D43" s="269" t="s">
        <v>331</v>
      </c>
      <c r="E43" s="277">
        <v>23439799</v>
      </c>
      <c r="F43" s="239">
        <f>E43/$C$10</f>
        <v>101.9121695652174</v>
      </c>
      <c r="G43" s="249"/>
    </row>
    <row r="44" spans="1:7">
      <c r="A44" s="235"/>
      <c r="B44" s="256" t="s">
        <v>286</v>
      </c>
      <c r="C44" s="317" t="s">
        <v>15</v>
      </c>
      <c r="D44" s="271" t="s">
        <v>356</v>
      </c>
      <c r="E44" s="272">
        <v>5450000</v>
      </c>
      <c r="F44" s="239">
        <f>E44/$C$10</f>
        <v>23.695652173913043</v>
      </c>
      <c r="G44" s="255"/>
    </row>
    <row r="45" spans="1:7">
      <c r="A45" s="235"/>
      <c r="B45" s="256" t="s">
        <v>287</v>
      </c>
      <c r="C45" s="317" t="s">
        <v>47</v>
      </c>
      <c r="D45" s="271" t="s">
        <v>357</v>
      </c>
      <c r="E45" s="272">
        <v>10356787</v>
      </c>
      <c r="F45" s="239">
        <f>E45/$C$10</f>
        <v>45.029508695652176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122587436.83</v>
      </c>
      <c r="F49" s="260">
        <f>E49/$C$10</f>
        <v>532.98885578260865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2696923.61026</v>
      </c>
      <c r="F51" s="264">
        <f>E51/$C$10</f>
        <v>11.725754827217392</v>
      </c>
      <c r="G51" s="255"/>
    </row>
    <row r="52" spans="2:7" ht="11.25" customHeight="1">
      <c r="B52" s="256" t="s">
        <v>5</v>
      </c>
      <c r="C52" s="28">
        <v>1.4999999999999999E-2</v>
      </c>
      <c r="D52" s="317"/>
      <c r="E52" s="263">
        <f>E49*C52</f>
        <v>1838811.5524499998</v>
      </c>
      <c r="F52" s="264">
        <f>E52/$C$10</f>
        <v>7.9948328367391301</v>
      </c>
      <c r="G52" s="234" t="s">
        <v>290</v>
      </c>
    </row>
    <row r="53" spans="2:7" ht="12" customHeight="1">
      <c r="B53" s="256" t="s">
        <v>291</v>
      </c>
      <c r="C53" s="262">
        <f>E53/E55</f>
        <v>1.4549054320077564E-2</v>
      </c>
      <c r="D53" s="317"/>
      <c r="E53" s="263">
        <f>E55-E52-E51-E49</f>
        <v>1876828.0072900057</v>
      </c>
      <c r="F53" s="264">
        <f>E53/$C$10</f>
        <v>8.1601217708261125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I59"/>
  <sheetViews>
    <sheetView topLeftCell="A16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284" t="s">
        <v>336</v>
      </c>
      <c r="E17" s="287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288" t="s">
        <v>358</v>
      </c>
      <c r="E18" s="289">
        <v>5374621.8300000001</v>
      </c>
      <c r="F18" s="239">
        <f t="shared" si="0"/>
        <v>23.367920999999999</v>
      </c>
      <c r="G18" s="243"/>
    </row>
    <row r="19" spans="1:7">
      <c r="A19" s="235"/>
      <c r="B19" s="256" t="s">
        <v>263</v>
      </c>
      <c r="C19" s="317" t="s">
        <v>15</v>
      </c>
      <c r="D19" s="284" t="s">
        <v>359</v>
      </c>
      <c r="E19" s="287">
        <v>3620000</v>
      </c>
      <c r="F19" s="239">
        <f t="shared" si="0"/>
        <v>15.739130434782609</v>
      </c>
      <c r="G19" s="240"/>
    </row>
    <row r="20" spans="1:7">
      <c r="A20" s="241"/>
      <c r="B20" s="242" t="s">
        <v>264</v>
      </c>
      <c r="C20" s="244" t="s">
        <v>21</v>
      </c>
      <c r="D20" s="288" t="s">
        <v>360</v>
      </c>
      <c r="E20" s="289">
        <v>4620995</v>
      </c>
      <c r="F20" s="239">
        <f t="shared" si="0"/>
        <v>20.091282608695654</v>
      </c>
      <c r="G20" s="243"/>
    </row>
    <row r="21" spans="1:7">
      <c r="A21" s="241"/>
      <c r="B21" s="245" t="s">
        <v>265</v>
      </c>
      <c r="C21" s="244" t="s">
        <v>19</v>
      </c>
      <c r="D21" s="288" t="s">
        <v>361</v>
      </c>
      <c r="E21" s="289">
        <v>1956410</v>
      </c>
      <c r="F21" s="239">
        <f t="shared" si="0"/>
        <v>8.5061304347826088</v>
      </c>
      <c r="G21" s="243"/>
    </row>
    <row r="22" spans="1:7">
      <c r="A22" s="235"/>
      <c r="B22" s="256" t="s">
        <v>266</v>
      </c>
      <c r="C22" s="323" t="s">
        <v>49</v>
      </c>
      <c r="D22" s="291" t="s">
        <v>362</v>
      </c>
      <c r="E22" s="281">
        <v>404000</v>
      </c>
      <c r="F22" s="239">
        <f t="shared" si="0"/>
        <v>1.7565217391304349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288" t="s">
        <v>339</v>
      </c>
      <c r="E23" s="289">
        <v>642406</v>
      </c>
      <c r="F23" s="239">
        <f t="shared" si="0"/>
        <v>2.7930695652173911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288" t="s">
        <v>363</v>
      </c>
      <c r="E24" s="289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288" t="s">
        <v>364</v>
      </c>
      <c r="E25" s="289">
        <v>500212</v>
      </c>
      <c r="F25" s="239">
        <f t="shared" si="0"/>
        <v>2.1748347826086958</v>
      </c>
      <c r="G25" s="255"/>
    </row>
    <row r="26" spans="1:7" ht="24">
      <c r="A26" s="235"/>
      <c r="B26" s="242" t="s">
        <v>269</v>
      </c>
      <c r="C26" s="321" t="s">
        <v>47</v>
      </c>
      <c r="D26" s="288" t="s">
        <v>365</v>
      </c>
      <c r="E26" s="289">
        <v>447885</v>
      </c>
      <c r="F26" s="239">
        <f t="shared" si="0"/>
        <v>1.9473260869565217</v>
      </c>
      <c r="G26" s="255"/>
    </row>
    <row r="27" spans="1:7">
      <c r="A27" s="235"/>
      <c r="B27" s="242" t="s">
        <v>270</v>
      </c>
      <c r="C27" s="321" t="s">
        <v>49</v>
      </c>
      <c r="D27" s="288" t="s">
        <v>340</v>
      </c>
      <c r="E27" s="289">
        <v>52000</v>
      </c>
      <c r="F27" s="239">
        <f t="shared" si="0"/>
        <v>0.22608695652173913</v>
      </c>
      <c r="G27" s="255"/>
    </row>
    <row r="28" spans="1:7">
      <c r="A28" s="235"/>
      <c r="B28" s="242" t="s">
        <v>271</v>
      </c>
      <c r="C28" s="321" t="s">
        <v>11</v>
      </c>
      <c r="D28" s="288" t="s">
        <v>366</v>
      </c>
      <c r="E28" s="289">
        <v>40888</v>
      </c>
      <c r="F28" s="239">
        <f t="shared" si="0"/>
        <v>0.17777391304347825</v>
      </c>
      <c r="G28" s="255"/>
    </row>
    <row r="29" spans="1:7">
      <c r="A29" s="236">
        <v>9</v>
      </c>
      <c r="B29" s="311" t="s">
        <v>272</v>
      </c>
      <c r="C29" s="318"/>
      <c r="D29" s="285"/>
      <c r="E29" s="286"/>
      <c r="F29" s="246"/>
      <c r="G29" s="238"/>
    </row>
    <row r="30" spans="1:7">
      <c r="A30" s="247"/>
      <c r="B30" s="248" t="s">
        <v>211</v>
      </c>
      <c r="C30" s="325" t="s">
        <v>15</v>
      </c>
      <c r="D30" s="293" t="s">
        <v>353</v>
      </c>
      <c r="E30" s="294">
        <v>2660000</v>
      </c>
      <c r="F30" s="239">
        <f>E30/$C$10</f>
        <v>11.565217391304348</v>
      </c>
      <c r="G30" s="249"/>
    </row>
    <row r="31" spans="1:7">
      <c r="A31" s="236">
        <v>10</v>
      </c>
      <c r="B31" s="311" t="s">
        <v>273</v>
      </c>
      <c r="C31" s="318"/>
      <c r="D31" s="285"/>
      <c r="E31" s="286"/>
      <c r="F31" s="246"/>
      <c r="G31" s="238"/>
    </row>
    <row r="32" spans="1:7">
      <c r="A32" s="247"/>
      <c r="B32" s="248" t="s">
        <v>274</v>
      </c>
      <c r="C32" s="325" t="s">
        <v>21</v>
      </c>
      <c r="D32" s="293" t="s">
        <v>367</v>
      </c>
      <c r="E32" s="294">
        <v>507907</v>
      </c>
      <c r="F32" s="239">
        <f>E32/$C$10</f>
        <v>2.2082913043478261</v>
      </c>
      <c r="G32" s="249"/>
    </row>
    <row r="33" spans="1:7">
      <c r="A33" s="220"/>
      <c r="B33" s="250" t="s">
        <v>275</v>
      </c>
      <c r="C33" s="251" t="s">
        <v>47</v>
      </c>
      <c r="D33" s="293" t="s">
        <v>368</v>
      </c>
      <c r="E33" s="294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293" t="s">
        <v>322</v>
      </c>
      <c r="E34" s="294">
        <v>254221</v>
      </c>
      <c r="F34" s="239">
        <f>E34/$C$10</f>
        <v>1.1053086956521738</v>
      </c>
      <c r="G34" s="255"/>
    </row>
    <row r="35" spans="1:7">
      <c r="A35" s="247"/>
      <c r="B35" s="256" t="s">
        <v>277</v>
      </c>
      <c r="C35" s="317" t="s">
        <v>15</v>
      </c>
      <c r="D35" s="293" t="s">
        <v>369</v>
      </c>
      <c r="E35" s="294">
        <v>56447</v>
      </c>
      <c r="F35" s="239">
        <f>E35/$C$10</f>
        <v>0.24542173913043477</v>
      </c>
      <c r="G35" s="249"/>
    </row>
    <row r="36" spans="1:7">
      <c r="A36" s="236">
        <v>12</v>
      </c>
      <c r="B36" s="311" t="s">
        <v>278</v>
      </c>
      <c r="C36" s="318"/>
      <c r="D36" s="285"/>
      <c r="E36" s="286"/>
      <c r="F36" s="246"/>
      <c r="G36" s="238"/>
    </row>
    <row r="37" spans="1:7">
      <c r="A37" s="247"/>
      <c r="B37" s="248" t="s">
        <v>279</v>
      </c>
      <c r="C37" s="325" t="s">
        <v>19</v>
      </c>
      <c r="D37" s="293" t="s">
        <v>343</v>
      </c>
      <c r="E37" s="294">
        <v>1564000</v>
      </c>
      <c r="F37" s="239">
        <f>E37/$C$10</f>
        <v>6.8</v>
      </c>
      <c r="G37" s="249"/>
    </row>
    <row r="38" spans="1:7">
      <c r="A38" s="236">
        <v>13</v>
      </c>
      <c r="B38" s="311" t="s">
        <v>280</v>
      </c>
      <c r="C38" s="318"/>
      <c r="D38" s="285"/>
      <c r="E38" s="286"/>
      <c r="F38" s="246"/>
      <c r="G38" s="238"/>
    </row>
    <row r="39" spans="1:7">
      <c r="A39" s="247"/>
      <c r="B39" s="248" t="s">
        <v>281</v>
      </c>
      <c r="C39" s="327" t="s">
        <v>9</v>
      </c>
      <c r="D39" s="295" t="s">
        <v>326</v>
      </c>
      <c r="E39" s="294">
        <v>12877990</v>
      </c>
      <c r="F39" s="239">
        <f>E39/$C$10</f>
        <v>55.991260869565217</v>
      </c>
      <c r="G39" s="249"/>
    </row>
    <row r="40" spans="1:7">
      <c r="A40" s="220"/>
      <c r="B40" s="250" t="s">
        <v>282</v>
      </c>
      <c r="C40" s="252" t="s">
        <v>9</v>
      </c>
      <c r="D40" s="295" t="s">
        <v>328</v>
      </c>
      <c r="E40" s="294">
        <v>25234561</v>
      </c>
      <c r="F40" s="239">
        <f>E40/$C$10</f>
        <v>109.71548260869565</v>
      </c>
      <c r="G40" s="29"/>
    </row>
    <row r="41" spans="1:7">
      <c r="A41" s="235"/>
      <c r="B41" s="256" t="s">
        <v>283</v>
      </c>
      <c r="C41" s="317" t="s">
        <v>9</v>
      </c>
      <c r="D41" s="295" t="s">
        <v>370</v>
      </c>
      <c r="E41" s="294">
        <v>8333456</v>
      </c>
      <c r="F41" s="239">
        <f>E41/$C$10</f>
        <v>36.232417391304345</v>
      </c>
      <c r="G41" s="255"/>
    </row>
    <row r="42" spans="1:7">
      <c r="A42" s="236">
        <v>14</v>
      </c>
      <c r="B42" s="311" t="s">
        <v>284</v>
      </c>
      <c r="C42" s="318"/>
      <c r="D42" s="285"/>
      <c r="E42" s="286"/>
      <c r="F42" s="246"/>
      <c r="G42" s="238"/>
    </row>
    <row r="43" spans="1:7">
      <c r="A43" s="247"/>
      <c r="B43" s="248" t="s">
        <v>285</v>
      </c>
      <c r="C43" s="327" t="s">
        <v>21</v>
      </c>
      <c r="D43" s="295" t="s">
        <v>346</v>
      </c>
      <c r="E43" s="294">
        <v>23515600</v>
      </c>
      <c r="F43" s="239">
        <f>E43/$C$10</f>
        <v>102.24173913043478</v>
      </c>
      <c r="G43" s="249"/>
    </row>
    <row r="44" spans="1:7">
      <c r="A44" s="235"/>
      <c r="B44" s="256" t="s">
        <v>286</v>
      </c>
      <c r="C44" s="317" t="s">
        <v>15</v>
      </c>
      <c r="D44" s="295" t="s">
        <v>371</v>
      </c>
      <c r="E44" s="294">
        <v>5450000</v>
      </c>
      <c r="F44" s="239">
        <f>E44/$C$10</f>
        <v>23.695652173913043</v>
      </c>
      <c r="G44" s="255"/>
    </row>
    <row r="45" spans="1:7">
      <c r="A45" s="235"/>
      <c r="B45" s="256" t="s">
        <v>287</v>
      </c>
      <c r="C45" s="317" t="s">
        <v>47</v>
      </c>
      <c r="D45" s="295" t="s">
        <v>372</v>
      </c>
      <c r="E45" s="294">
        <v>10356787</v>
      </c>
      <c r="F45" s="239">
        <f>E45/$C$10</f>
        <v>45.029508695652176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123074443.83</v>
      </c>
      <c r="F49" s="260">
        <f>E49/$C$10</f>
        <v>535.10627752173912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2707637.7642599996</v>
      </c>
      <c r="F51" s="264">
        <f>E51/$C$10</f>
        <v>11.772338105478259</v>
      </c>
      <c r="G51" s="255"/>
    </row>
    <row r="52" spans="2:7" ht="11.25" customHeight="1">
      <c r="B52" s="256" t="s">
        <v>5</v>
      </c>
      <c r="C52" s="28">
        <v>1.2E-2</v>
      </c>
      <c r="D52" s="317"/>
      <c r="E52" s="263">
        <f>E49*C52</f>
        <v>1476893.32596</v>
      </c>
      <c r="F52" s="264">
        <f>E52/$C$10</f>
        <v>6.4212753302608698</v>
      </c>
      <c r="G52" s="234" t="s">
        <v>290</v>
      </c>
    </row>
    <row r="53" spans="2:7" ht="12" customHeight="1">
      <c r="B53" s="256" t="s">
        <v>291</v>
      </c>
      <c r="C53" s="262">
        <f>E53/E55</f>
        <v>1.3496318447907073E-2</v>
      </c>
      <c r="D53" s="317"/>
      <c r="E53" s="263">
        <f>E55-E52-E51-E49</f>
        <v>1741025.0797800124</v>
      </c>
      <c r="F53" s="264">
        <f>E53/$C$10</f>
        <v>7.5696742599130973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I59"/>
  <sheetViews>
    <sheetView topLeftCell="A19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17" t="s">
        <v>373</v>
      </c>
      <c r="E17" s="320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321" t="s">
        <v>374</v>
      </c>
      <c r="E18" s="322">
        <v>5374622</v>
      </c>
      <c r="F18" s="239">
        <f t="shared" si="0"/>
        <v>23.367921739130434</v>
      </c>
      <c r="G18" s="243"/>
    </row>
    <row r="19" spans="1:7">
      <c r="A19" s="235"/>
      <c r="B19" s="256" t="s">
        <v>263</v>
      </c>
      <c r="C19" s="317" t="s">
        <v>15</v>
      </c>
      <c r="D19" s="317" t="s">
        <v>337</v>
      </c>
      <c r="E19" s="320">
        <v>3575000</v>
      </c>
      <c r="F19" s="239">
        <f t="shared" si="0"/>
        <v>15.543478260869565</v>
      </c>
      <c r="G19" s="240"/>
    </row>
    <row r="20" spans="1:7">
      <c r="A20" s="241"/>
      <c r="B20" s="242" t="s">
        <v>264</v>
      </c>
      <c r="C20" s="244" t="s">
        <v>21</v>
      </c>
      <c r="D20" s="321" t="s">
        <v>375</v>
      </c>
      <c r="E20" s="322">
        <v>4860250</v>
      </c>
      <c r="F20" s="239">
        <f t="shared" si="0"/>
        <v>21.131521739130434</v>
      </c>
      <c r="G20" s="243"/>
    </row>
    <row r="21" spans="1:7">
      <c r="A21" s="241"/>
      <c r="B21" s="245" t="s">
        <v>265</v>
      </c>
      <c r="C21" s="244" t="s">
        <v>19</v>
      </c>
      <c r="D21" s="321" t="s">
        <v>376</v>
      </c>
      <c r="E21" s="282">
        <v>1956410</v>
      </c>
      <c r="F21" s="239">
        <f t="shared" si="0"/>
        <v>8.5061304347826088</v>
      </c>
      <c r="G21" s="243"/>
    </row>
    <row r="22" spans="1:7">
      <c r="A22" s="235"/>
      <c r="B22" s="256" t="s">
        <v>266</v>
      </c>
      <c r="C22" s="323" t="s">
        <v>49</v>
      </c>
      <c r="D22" s="323" t="s">
        <v>377</v>
      </c>
      <c r="E22" s="282">
        <v>400212</v>
      </c>
      <c r="F22" s="239">
        <f t="shared" si="0"/>
        <v>1.7400521739130435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321" t="s">
        <v>339</v>
      </c>
      <c r="E23" s="283">
        <v>642406</v>
      </c>
      <c r="F23" s="239">
        <f t="shared" si="0"/>
        <v>2.7930695652173911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321" t="s">
        <v>309</v>
      </c>
      <c r="E24" s="322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321" t="s">
        <v>311</v>
      </c>
      <c r="E25" s="322">
        <v>506623</v>
      </c>
      <c r="F25" s="239">
        <f t="shared" si="0"/>
        <v>2.202708695652174</v>
      </c>
      <c r="G25" s="255"/>
    </row>
    <row r="26" spans="1:7" ht="24">
      <c r="A26" s="235"/>
      <c r="B26" s="242" t="s">
        <v>269</v>
      </c>
      <c r="C26" s="321" t="s">
        <v>47</v>
      </c>
      <c r="D26" s="321" t="s">
        <v>378</v>
      </c>
      <c r="E26" s="322">
        <v>450360</v>
      </c>
      <c r="F26" s="239">
        <f t="shared" si="0"/>
        <v>1.9580869565217391</v>
      </c>
      <c r="G26" s="255"/>
    </row>
    <row r="27" spans="1:7">
      <c r="A27" s="235"/>
      <c r="B27" s="242" t="s">
        <v>270</v>
      </c>
      <c r="C27" s="321" t="s">
        <v>49</v>
      </c>
      <c r="D27" s="321" t="s">
        <v>379</v>
      </c>
      <c r="E27" s="322">
        <v>54667</v>
      </c>
      <c r="F27" s="239">
        <f t="shared" si="0"/>
        <v>0.23768260869565216</v>
      </c>
      <c r="G27" s="255"/>
    </row>
    <row r="28" spans="1:7">
      <c r="A28" s="235"/>
      <c r="B28" s="242" t="s">
        <v>271</v>
      </c>
      <c r="C28" s="321" t="s">
        <v>11</v>
      </c>
      <c r="D28" s="321" t="s">
        <v>380</v>
      </c>
      <c r="E28" s="322">
        <v>40888</v>
      </c>
      <c r="F28" s="239">
        <f t="shared" si="0"/>
        <v>0.17777391304347825</v>
      </c>
      <c r="G28" s="255"/>
    </row>
    <row r="29" spans="1:7">
      <c r="A29" s="236">
        <v>9</v>
      </c>
      <c r="B29" s="311" t="s">
        <v>272</v>
      </c>
      <c r="C29" s="318"/>
      <c r="D29" s="318"/>
      <c r="E29" s="319"/>
      <c r="F29" s="246"/>
      <c r="G29" s="238"/>
    </row>
    <row r="30" spans="1:7">
      <c r="A30" s="247"/>
      <c r="B30" s="248" t="s">
        <v>211</v>
      </c>
      <c r="C30" s="325" t="s">
        <v>15</v>
      </c>
      <c r="D30" s="325" t="s">
        <v>381</v>
      </c>
      <c r="E30" s="326">
        <v>2660000</v>
      </c>
      <c r="F30" s="239">
        <f>E30/$C$10</f>
        <v>11.565217391304348</v>
      </c>
      <c r="G30" s="249"/>
    </row>
    <row r="31" spans="1:7">
      <c r="A31" s="236">
        <v>10</v>
      </c>
      <c r="B31" s="311" t="s">
        <v>273</v>
      </c>
      <c r="C31" s="318"/>
      <c r="D31" s="318"/>
      <c r="E31" s="319"/>
      <c r="F31" s="246"/>
      <c r="G31" s="238"/>
    </row>
    <row r="32" spans="1:7">
      <c r="A32" s="247"/>
      <c r="B32" s="248" t="s">
        <v>274</v>
      </c>
      <c r="C32" s="325" t="s">
        <v>21</v>
      </c>
      <c r="D32" s="325" t="s">
        <v>382</v>
      </c>
      <c r="E32" s="326">
        <v>507907</v>
      </c>
      <c r="F32" s="239">
        <f>E32/$C$10</f>
        <v>2.2082913043478261</v>
      </c>
      <c r="G32" s="249"/>
    </row>
    <row r="33" spans="1:7">
      <c r="A33" s="220"/>
      <c r="B33" s="250" t="s">
        <v>275</v>
      </c>
      <c r="C33" s="251" t="s">
        <v>47</v>
      </c>
      <c r="D33" s="325" t="s">
        <v>383</v>
      </c>
      <c r="E33" s="326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325" t="s">
        <v>384</v>
      </c>
      <c r="E34" s="326">
        <v>239551</v>
      </c>
      <c r="F34" s="239">
        <f>E34/$C$10</f>
        <v>1.0415260869565217</v>
      </c>
      <c r="G34" s="255"/>
    </row>
    <row r="35" spans="1:7">
      <c r="A35" s="247"/>
      <c r="B35" s="256" t="s">
        <v>277</v>
      </c>
      <c r="C35" s="317" t="s">
        <v>15</v>
      </c>
      <c r="D35" s="325" t="s">
        <v>369</v>
      </c>
      <c r="E35" s="326">
        <v>56447</v>
      </c>
      <c r="F35" s="239">
        <f>E35/$C$10</f>
        <v>0.24542173913043477</v>
      </c>
      <c r="G35" s="249"/>
    </row>
    <row r="36" spans="1:7">
      <c r="A36" s="236">
        <v>12</v>
      </c>
      <c r="B36" s="311" t="s">
        <v>278</v>
      </c>
      <c r="C36" s="318"/>
      <c r="D36" s="318"/>
      <c r="E36" s="319"/>
      <c r="F36" s="246"/>
      <c r="G36" s="238"/>
    </row>
    <row r="37" spans="1:7">
      <c r="A37" s="247"/>
      <c r="B37" s="248" t="s">
        <v>279</v>
      </c>
      <c r="C37" s="325" t="s">
        <v>19</v>
      </c>
      <c r="D37" s="325" t="s">
        <v>324</v>
      </c>
      <c r="E37" s="326">
        <v>2079200</v>
      </c>
      <c r="F37" s="239">
        <f>E37/$C$10</f>
        <v>9.0399999999999991</v>
      </c>
      <c r="G37" s="249"/>
    </row>
    <row r="38" spans="1:7">
      <c r="A38" s="236">
        <v>13</v>
      </c>
      <c r="B38" s="311" t="s">
        <v>280</v>
      </c>
      <c r="C38" s="318"/>
      <c r="D38" s="318"/>
      <c r="E38" s="319"/>
      <c r="F38" s="246"/>
      <c r="G38" s="238"/>
    </row>
    <row r="39" spans="1:7">
      <c r="A39" s="247"/>
      <c r="B39" s="248" t="s">
        <v>281</v>
      </c>
      <c r="C39" s="327" t="s">
        <v>9</v>
      </c>
      <c r="D39" s="327" t="s">
        <v>326</v>
      </c>
      <c r="E39" s="326">
        <v>12877990</v>
      </c>
      <c r="F39" s="239">
        <f>E39/$C$10</f>
        <v>55.991260869565217</v>
      </c>
      <c r="G39" s="249"/>
    </row>
    <row r="40" spans="1:7">
      <c r="A40" s="220"/>
      <c r="B40" s="250" t="s">
        <v>282</v>
      </c>
      <c r="C40" s="252" t="s">
        <v>9</v>
      </c>
      <c r="D40" s="327" t="s">
        <v>328</v>
      </c>
      <c r="E40" s="326">
        <v>25234561</v>
      </c>
      <c r="F40" s="239">
        <f>E40/$C$10</f>
        <v>109.71548260869565</v>
      </c>
      <c r="G40" s="29"/>
    </row>
    <row r="41" spans="1:7">
      <c r="A41" s="235"/>
      <c r="B41" s="256" t="s">
        <v>283</v>
      </c>
      <c r="C41" s="317" t="s">
        <v>9</v>
      </c>
      <c r="D41" s="327" t="s">
        <v>385</v>
      </c>
      <c r="E41" s="326">
        <v>8254123</v>
      </c>
      <c r="F41" s="239">
        <f>E41/$C$10</f>
        <v>35.887491304347826</v>
      </c>
      <c r="G41" s="255"/>
    </row>
    <row r="42" spans="1:7">
      <c r="A42" s="236">
        <v>14</v>
      </c>
      <c r="B42" s="311" t="s">
        <v>284</v>
      </c>
      <c r="C42" s="318"/>
      <c r="D42" s="318"/>
      <c r="E42" s="319"/>
      <c r="F42" s="246"/>
      <c r="G42" s="238"/>
    </row>
    <row r="43" spans="1:7">
      <c r="A43" s="247"/>
      <c r="B43" s="248" t="s">
        <v>285</v>
      </c>
      <c r="C43" s="327" t="s">
        <v>21</v>
      </c>
      <c r="D43" s="327" t="s">
        <v>386</v>
      </c>
      <c r="E43" s="326">
        <v>23439799</v>
      </c>
      <c r="F43" s="239">
        <f>E43/$C$10</f>
        <v>101.9121695652174</v>
      </c>
      <c r="G43" s="249"/>
    </row>
    <row r="44" spans="1:7">
      <c r="A44" s="235"/>
      <c r="B44" s="256" t="s">
        <v>286</v>
      </c>
      <c r="C44" s="317" t="s">
        <v>15</v>
      </c>
      <c r="D44" s="327" t="s">
        <v>387</v>
      </c>
      <c r="E44" s="326">
        <v>5450000</v>
      </c>
      <c r="F44" s="239">
        <f>E44/$C$10</f>
        <v>23.695652173913043</v>
      </c>
      <c r="G44" s="255"/>
    </row>
    <row r="45" spans="1:7">
      <c r="A45" s="235"/>
      <c r="B45" s="256" t="s">
        <v>287</v>
      </c>
      <c r="C45" s="317" t="s">
        <v>47</v>
      </c>
      <c r="D45" s="327" t="s">
        <v>388</v>
      </c>
      <c r="E45" s="326">
        <v>10356787</v>
      </c>
      <c r="F45" s="239">
        <f>E45/$C$10</f>
        <v>45.029508695652176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123621860</v>
      </c>
      <c r="F49" s="260">
        <f>E49/$C$10</f>
        <v>537.48634782608701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2719680.92</v>
      </c>
      <c r="F51" s="264">
        <f>E51/$C$10</f>
        <v>11.824699652173912</v>
      </c>
      <c r="G51" s="255"/>
    </row>
    <row r="52" spans="2:7" ht="11.25" customHeight="1">
      <c r="B52" s="256" t="s">
        <v>5</v>
      </c>
      <c r="C52" s="28">
        <v>1.34E-2</v>
      </c>
      <c r="D52" s="317"/>
      <c r="E52" s="263">
        <f>E49*C52</f>
        <v>1656532.9240000001</v>
      </c>
      <c r="F52" s="264">
        <f>E52/$C$10</f>
        <v>7.2023170608695661</v>
      </c>
      <c r="G52" s="234" t="s">
        <v>290</v>
      </c>
    </row>
    <row r="53" spans="2:7" ht="12" customHeight="1">
      <c r="B53" s="256" t="s">
        <v>291</v>
      </c>
      <c r="C53" s="262">
        <f>E53/E55</f>
        <v>7.7668694263566141E-3</v>
      </c>
      <c r="D53" s="317"/>
      <c r="E53" s="263">
        <f>E55-E52-E51-E49</f>
        <v>1001926.1560000032</v>
      </c>
      <c r="F53" s="264">
        <f>E53/$C$10</f>
        <v>4.3562006782608833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I59"/>
  <sheetViews>
    <sheetView topLeftCell="A13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284" t="s">
        <v>373</v>
      </c>
      <c r="E17" s="287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288" t="s">
        <v>389</v>
      </c>
      <c r="E18" s="289">
        <v>5074621</v>
      </c>
      <c r="F18" s="239">
        <f t="shared" si="0"/>
        <v>22.063569565217392</v>
      </c>
      <c r="G18" s="243"/>
    </row>
    <row r="19" spans="1:7">
      <c r="A19" s="235"/>
      <c r="B19" s="256" t="s">
        <v>263</v>
      </c>
      <c r="C19" s="317" t="s">
        <v>15</v>
      </c>
      <c r="D19" s="284" t="s">
        <v>359</v>
      </c>
      <c r="E19" s="287">
        <v>3620000</v>
      </c>
      <c r="F19" s="239">
        <f t="shared" si="0"/>
        <v>15.739130434782609</v>
      </c>
      <c r="G19" s="240"/>
    </row>
    <row r="20" spans="1:7">
      <c r="A20" s="241"/>
      <c r="B20" s="242" t="s">
        <v>264</v>
      </c>
      <c r="C20" s="244" t="s">
        <v>21</v>
      </c>
      <c r="D20" s="288" t="s">
        <v>390</v>
      </c>
      <c r="E20" s="289">
        <v>4620995</v>
      </c>
      <c r="F20" s="239">
        <f t="shared" si="0"/>
        <v>20.091282608695654</v>
      </c>
      <c r="G20" s="243"/>
    </row>
    <row r="21" spans="1:7">
      <c r="A21" s="241"/>
      <c r="B21" s="245" t="s">
        <v>265</v>
      </c>
      <c r="C21" s="244" t="s">
        <v>19</v>
      </c>
      <c r="D21" s="288" t="s">
        <v>303</v>
      </c>
      <c r="E21" s="290">
        <v>2042120</v>
      </c>
      <c r="F21" s="239">
        <f t="shared" si="0"/>
        <v>8.8787826086956514</v>
      </c>
      <c r="G21" s="243"/>
    </row>
    <row r="22" spans="1:7">
      <c r="A22" s="235"/>
      <c r="B22" s="256" t="s">
        <v>266</v>
      </c>
      <c r="C22" s="323" t="s">
        <v>49</v>
      </c>
      <c r="D22" s="291" t="s">
        <v>305</v>
      </c>
      <c r="E22" s="290">
        <v>409887</v>
      </c>
      <c r="F22" s="239">
        <f t="shared" si="0"/>
        <v>1.7821173913043478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288" t="s">
        <v>339</v>
      </c>
      <c r="E23" s="292">
        <v>642406</v>
      </c>
      <c r="F23" s="239">
        <f t="shared" si="0"/>
        <v>2.7930695652173911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288" t="s">
        <v>391</v>
      </c>
      <c r="E24" s="289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288" t="s">
        <v>392</v>
      </c>
      <c r="E25" s="289">
        <v>506623</v>
      </c>
      <c r="F25" s="239">
        <f t="shared" si="0"/>
        <v>2.202708695652174</v>
      </c>
      <c r="G25" s="255"/>
    </row>
    <row r="26" spans="1:7" ht="24">
      <c r="A26" s="235"/>
      <c r="B26" s="242" t="s">
        <v>269</v>
      </c>
      <c r="C26" s="321" t="s">
        <v>47</v>
      </c>
      <c r="D26" s="288" t="s">
        <v>393</v>
      </c>
      <c r="E26" s="289">
        <v>452661</v>
      </c>
      <c r="F26" s="239">
        <f t="shared" si="0"/>
        <v>1.9680913043478261</v>
      </c>
      <c r="G26" s="255"/>
    </row>
    <row r="27" spans="1:7">
      <c r="A27" s="235"/>
      <c r="B27" s="242" t="s">
        <v>270</v>
      </c>
      <c r="C27" s="321" t="s">
        <v>49</v>
      </c>
      <c r="D27" s="288" t="s">
        <v>394</v>
      </c>
      <c r="E27" s="289">
        <v>52000</v>
      </c>
      <c r="F27" s="239">
        <f t="shared" si="0"/>
        <v>0.22608695652173913</v>
      </c>
      <c r="G27" s="255"/>
    </row>
    <row r="28" spans="1:7">
      <c r="A28" s="235"/>
      <c r="B28" s="242" t="s">
        <v>271</v>
      </c>
      <c r="C28" s="321" t="s">
        <v>11</v>
      </c>
      <c r="D28" s="288" t="s">
        <v>395</v>
      </c>
      <c r="E28" s="289">
        <v>40888</v>
      </c>
      <c r="F28" s="239">
        <f t="shared" si="0"/>
        <v>0.17777391304347825</v>
      </c>
      <c r="G28" s="255"/>
    </row>
    <row r="29" spans="1:7">
      <c r="A29" s="236">
        <v>9</v>
      </c>
      <c r="B29" s="311" t="s">
        <v>272</v>
      </c>
      <c r="C29" s="318"/>
      <c r="D29" s="285"/>
      <c r="E29" s="286"/>
      <c r="F29" s="246"/>
      <c r="G29" s="238"/>
    </row>
    <row r="30" spans="1:7">
      <c r="A30" s="247"/>
      <c r="B30" s="248" t="s">
        <v>211</v>
      </c>
      <c r="C30" s="325" t="s">
        <v>15</v>
      </c>
      <c r="D30" s="293" t="s">
        <v>396</v>
      </c>
      <c r="E30" s="294">
        <v>2360000</v>
      </c>
      <c r="F30" s="239">
        <f>E30/$C$10</f>
        <v>10.260869565217391</v>
      </c>
      <c r="G30" s="249"/>
    </row>
    <row r="31" spans="1:7">
      <c r="A31" s="236">
        <v>10</v>
      </c>
      <c r="B31" s="311" t="s">
        <v>273</v>
      </c>
      <c r="C31" s="318"/>
      <c r="D31" s="285"/>
      <c r="E31" s="286"/>
      <c r="F31" s="246"/>
      <c r="G31" s="238"/>
    </row>
    <row r="32" spans="1:7">
      <c r="A32" s="247"/>
      <c r="B32" s="248" t="s">
        <v>274</v>
      </c>
      <c r="C32" s="325" t="s">
        <v>21</v>
      </c>
      <c r="D32" s="293" t="s">
        <v>397</v>
      </c>
      <c r="E32" s="294">
        <v>387995</v>
      </c>
      <c r="F32" s="239">
        <f>E32/$C$10</f>
        <v>1.6869347826086956</v>
      </c>
      <c r="G32" s="249"/>
    </row>
    <row r="33" spans="1:7">
      <c r="A33" s="220"/>
      <c r="B33" s="250" t="s">
        <v>275</v>
      </c>
      <c r="C33" s="251" t="s">
        <v>47</v>
      </c>
      <c r="D33" s="293" t="s">
        <v>398</v>
      </c>
      <c r="E33" s="294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293" t="s">
        <v>399</v>
      </c>
      <c r="E34" s="294">
        <v>248191</v>
      </c>
      <c r="F34" s="239">
        <f>E34/$C$10</f>
        <v>1.0790913043478261</v>
      </c>
      <c r="G34" s="255"/>
    </row>
    <row r="35" spans="1:7">
      <c r="A35" s="235"/>
      <c r="B35" s="256" t="s">
        <v>277</v>
      </c>
      <c r="C35" s="317" t="s">
        <v>15</v>
      </c>
      <c r="D35" s="293" t="s">
        <v>400</v>
      </c>
      <c r="E35" s="294">
        <v>54112</v>
      </c>
      <c r="F35" s="239">
        <f>E35/$C$10</f>
        <v>0.23526956521739131</v>
      </c>
      <c r="G35" s="255"/>
    </row>
    <row r="36" spans="1:7">
      <c r="A36" s="236">
        <v>12</v>
      </c>
      <c r="B36" s="311" t="s">
        <v>278</v>
      </c>
      <c r="C36" s="318"/>
      <c r="D36" s="285"/>
      <c r="E36" s="286"/>
      <c r="F36" s="246"/>
      <c r="G36" s="238"/>
    </row>
    <row r="37" spans="1:7">
      <c r="A37" s="247"/>
      <c r="B37" s="248" t="s">
        <v>279</v>
      </c>
      <c r="C37" s="325" t="s">
        <v>19</v>
      </c>
      <c r="D37" s="293" t="s">
        <v>343</v>
      </c>
      <c r="E37" s="294">
        <v>1564000</v>
      </c>
      <c r="F37" s="239">
        <f>E37/$C$10</f>
        <v>6.8</v>
      </c>
      <c r="G37" s="249"/>
    </row>
    <row r="38" spans="1:7">
      <c r="A38" s="236">
        <v>13</v>
      </c>
      <c r="B38" s="311" t="s">
        <v>280</v>
      </c>
      <c r="C38" s="318"/>
      <c r="D38" s="285"/>
      <c r="E38" s="286"/>
      <c r="F38" s="246"/>
      <c r="G38" s="238"/>
    </row>
    <row r="39" spans="1:7">
      <c r="A39" s="247"/>
      <c r="B39" s="248" t="s">
        <v>281</v>
      </c>
      <c r="C39" s="327" t="s">
        <v>9</v>
      </c>
      <c r="D39" s="295" t="s">
        <v>401</v>
      </c>
      <c r="E39" s="294">
        <v>12877990</v>
      </c>
      <c r="F39" s="239">
        <f>E39/$C$10</f>
        <v>55.991260869565217</v>
      </c>
      <c r="G39" s="249"/>
    </row>
    <row r="40" spans="1:7">
      <c r="A40" s="220"/>
      <c r="B40" s="250" t="s">
        <v>282</v>
      </c>
      <c r="C40" s="252" t="s">
        <v>9</v>
      </c>
      <c r="D40" s="295" t="s">
        <v>402</v>
      </c>
      <c r="E40" s="294">
        <v>24925641</v>
      </c>
      <c r="F40" s="239">
        <f>E40/$C$10</f>
        <v>108.37235217391304</v>
      </c>
      <c r="G40" s="29"/>
    </row>
    <row r="41" spans="1:7">
      <c r="A41" s="235"/>
      <c r="B41" s="256" t="s">
        <v>283</v>
      </c>
      <c r="C41" s="317" t="s">
        <v>9</v>
      </c>
      <c r="D41" s="295" t="s">
        <v>403</v>
      </c>
      <c r="E41" s="294">
        <v>8164197</v>
      </c>
      <c r="F41" s="239">
        <f>E41/$C$10</f>
        <v>35.496508695652174</v>
      </c>
      <c r="G41" s="255"/>
    </row>
    <row r="42" spans="1:7">
      <c r="A42" s="236">
        <v>14</v>
      </c>
      <c r="B42" s="311" t="s">
        <v>284</v>
      </c>
      <c r="C42" s="318"/>
      <c r="D42" s="285"/>
      <c r="E42" s="286"/>
      <c r="F42" s="246"/>
      <c r="G42" s="238"/>
    </row>
    <row r="43" spans="1:7">
      <c r="A43" s="247"/>
      <c r="B43" s="248" t="s">
        <v>285</v>
      </c>
      <c r="C43" s="327" t="s">
        <v>21</v>
      </c>
      <c r="D43" s="295" t="s">
        <v>346</v>
      </c>
      <c r="E43" s="294">
        <v>23515600</v>
      </c>
      <c r="F43" s="239">
        <f>E43/$C$10</f>
        <v>102.24173913043478</v>
      </c>
      <c r="G43" s="249"/>
    </row>
    <row r="44" spans="1:7">
      <c r="A44" s="235"/>
      <c r="B44" s="256" t="s">
        <v>286</v>
      </c>
      <c r="C44" s="317" t="s">
        <v>15</v>
      </c>
      <c r="D44" s="295" t="s">
        <v>404</v>
      </c>
      <c r="E44" s="294">
        <v>5325000</v>
      </c>
      <c r="F44" s="239">
        <f>E44/$C$10</f>
        <v>23.152173913043477</v>
      </c>
      <c r="G44" s="255"/>
    </row>
    <row r="45" spans="1:7">
      <c r="A45" s="235"/>
      <c r="B45" s="256" t="s">
        <v>287</v>
      </c>
      <c r="C45" s="317" t="s">
        <v>47</v>
      </c>
      <c r="D45" s="295" t="s">
        <v>405</v>
      </c>
      <c r="E45" s="294">
        <v>10356787</v>
      </c>
      <c r="F45" s="239">
        <f>E45/$C$10</f>
        <v>45.029508695652176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121845771</v>
      </c>
      <c r="F49" s="260">
        <f>E49/$C$10</f>
        <v>529.76422173913045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2680606.9619999998</v>
      </c>
      <c r="F51" s="264">
        <f>E51/$C$10</f>
        <v>11.654812878260868</v>
      </c>
      <c r="G51" s="255"/>
    </row>
    <row r="52" spans="2:7" ht="11.25" customHeight="1">
      <c r="B52" s="256" t="s">
        <v>5</v>
      </c>
      <c r="C52" s="28">
        <v>0.01</v>
      </c>
      <c r="D52" s="317"/>
      <c r="E52" s="263">
        <f>E49*C52</f>
        <v>1218457.71</v>
      </c>
      <c r="F52" s="264">
        <f>E52/$C$10</f>
        <v>5.2976422173913038</v>
      </c>
      <c r="G52" s="234" t="s">
        <v>290</v>
      </c>
    </row>
    <row r="53" spans="2:7" ht="12" customHeight="1">
      <c r="B53" s="256" t="s">
        <v>291</v>
      </c>
      <c r="C53" s="262">
        <f>E53/E55</f>
        <v>2.5233832000000071E-2</v>
      </c>
      <c r="D53" s="317"/>
      <c r="E53" s="263">
        <f>E55-E52-E51-E49</f>
        <v>3255164.3280000091</v>
      </c>
      <c r="F53" s="264">
        <f>E53/$C$10</f>
        <v>14.152888382608735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pageSetup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</sheetPr>
  <dimension ref="A1:I59"/>
  <sheetViews>
    <sheetView topLeftCell="A7" workbookViewId="0">
      <selection activeCell="B24" sqref="B23:D24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08" t="s">
        <v>406</v>
      </c>
      <c r="E17" s="310">
        <v>13219332</v>
      </c>
      <c r="F17" s="239">
        <f t="shared" ref="F17:F28" si="0">E17/$C$10</f>
        <v>57.47535652173913</v>
      </c>
      <c r="G17" s="240"/>
    </row>
    <row r="18" spans="1:7" ht="24">
      <c r="A18" s="241"/>
      <c r="B18" s="242" t="s">
        <v>261</v>
      </c>
      <c r="C18" s="321" t="s">
        <v>19</v>
      </c>
      <c r="D18" s="300" t="s">
        <v>350</v>
      </c>
      <c r="E18" s="301">
        <v>5074621.83</v>
      </c>
      <c r="F18" s="239">
        <f t="shared" si="0"/>
        <v>22.063573173913042</v>
      </c>
      <c r="G18" s="314" t="s">
        <v>407</v>
      </c>
    </row>
    <row r="19" spans="1:7" ht="36">
      <c r="A19" s="235"/>
      <c r="B19" s="256" t="s">
        <v>263</v>
      </c>
      <c r="C19" s="317" t="s">
        <v>15</v>
      </c>
      <c r="D19" s="296" t="s">
        <v>408</v>
      </c>
      <c r="E19" s="299">
        <v>3620000</v>
      </c>
      <c r="F19" s="239">
        <f t="shared" si="0"/>
        <v>15.739130434782609</v>
      </c>
      <c r="G19" s="313" t="s">
        <v>409</v>
      </c>
    </row>
    <row r="20" spans="1:7" ht="24">
      <c r="A20" s="241"/>
      <c r="B20" s="242" t="s">
        <v>264</v>
      </c>
      <c r="C20" s="244" t="s">
        <v>21</v>
      </c>
      <c r="D20" s="300" t="s">
        <v>301</v>
      </c>
      <c r="E20" s="301">
        <v>4620995</v>
      </c>
      <c r="F20" s="239">
        <f t="shared" si="0"/>
        <v>20.091282608695654</v>
      </c>
      <c r="G20" s="314" t="s">
        <v>410</v>
      </c>
    </row>
    <row r="21" spans="1:7" ht="24">
      <c r="A21" s="241"/>
      <c r="B21" s="245" t="s">
        <v>265</v>
      </c>
      <c r="C21" s="244" t="s">
        <v>19</v>
      </c>
      <c r="D21" s="300" t="s">
        <v>361</v>
      </c>
      <c r="E21" s="301">
        <v>1956410</v>
      </c>
      <c r="F21" s="239">
        <f t="shared" si="0"/>
        <v>8.5061304347826088</v>
      </c>
      <c r="G21" s="314" t="s">
        <v>411</v>
      </c>
    </row>
    <row r="22" spans="1:7">
      <c r="A22" s="235"/>
      <c r="B22" s="256" t="s">
        <v>266</v>
      </c>
      <c r="C22" s="323" t="s">
        <v>49</v>
      </c>
      <c r="D22" s="302" t="s">
        <v>362</v>
      </c>
      <c r="E22" s="303">
        <v>404000</v>
      </c>
      <c r="F22" s="239">
        <f t="shared" si="0"/>
        <v>1.7565217391304349</v>
      </c>
      <c r="G22" s="313" t="s">
        <v>412</v>
      </c>
    </row>
    <row r="23" spans="1:7" ht="22.5" customHeight="1">
      <c r="A23" s="241"/>
      <c r="B23" s="242" t="s">
        <v>267</v>
      </c>
      <c r="C23" s="321" t="s">
        <v>49</v>
      </c>
      <c r="D23" s="300" t="s">
        <v>413</v>
      </c>
      <c r="E23" s="301">
        <v>642406</v>
      </c>
      <c r="F23" s="239">
        <f t="shared" si="0"/>
        <v>2.7930695652173911</v>
      </c>
      <c r="G23" s="314" t="s">
        <v>414</v>
      </c>
    </row>
    <row r="24" spans="1:7" ht="22.5" customHeight="1">
      <c r="A24" s="220"/>
      <c r="B24" s="242" t="s">
        <v>268</v>
      </c>
      <c r="C24" s="321" t="s">
        <v>11</v>
      </c>
      <c r="D24" s="300" t="s">
        <v>415</v>
      </c>
      <c r="E24" s="301">
        <v>732290</v>
      </c>
      <c r="F24" s="239">
        <f t="shared" si="0"/>
        <v>3.1838695652173912</v>
      </c>
      <c r="G24" s="314" t="s">
        <v>416</v>
      </c>
    </row>
    <row r="25" spans="1:7" ht="24">
      <c r="A25" s="235"/>
      <c r="B25" s="242" t="s">
        <v>182</v>
      </c>
      <c r="C25" s="321" t="s">
        <v>47</v>
      </c>
      <c r="D25" s="300" t="s">
        <v>311</v>
      </c>
      <c r="E25" s="301">
        <v>506623</v>
      </c>
      <c r="F25" s="239">
        <f t="shared" si="0"/>
        <v>2.202708695652174</v>
      </c>
      <c r="G25" s="314" t="s">
        <v>417</v>
      </c>
    </row>
    <row r="26" spans="1:7" ht="24">
      <c r="A26" s="235"/>
      <c r="B26" s="242" t="s">
        <v>269</v>
      </c>
      <c r="C26" s="321" t="s">
        <v>47</v>
      </c>
      <c r="D26" s="300" t="s">
        <v>418</v>
      </c>
      <c r="E26" s="301">
        <v>452661</v>
      </c>
      <c r="F26" s="239">
        <f t="shared" si="0"/>
        <v>1.9680913043478261</v>
      </c>
      <c r="G26" s="314" t="s">
        <v>419</v>
      </c>
    </row>
    <row r="27" spans="1:7" ht="24">
      <c r="A27" s="235"/>
      <c r="B27" s="242" t="s">
        <v>270</v>
      </c>
      <c r="C27" s="321" t="s">
        <v>49</v>
      </c>
      <c r="D27" s="300" t="s">
        <v>340</v>
      </c>
      <c r="E27" s="301">
        <v>52000</v>
      </c>
      <c r="F27" s="239">
        <f t="shared" si="0"/>
        <v>0.22608695652173913</v>
      </c>
      <c r="G27" s="314" t="s">
        <v>420</v>
      </c>
    </row>
    <row r="28" spans="1:7">
      <c r="A28" s="235"/>
      <c r="B28" s="242" t="s">
        <v>271</v>
      </c>
      <c r="C28" s="321" t="s">
        <v>11</v>
      </c>
      <c r="D28" s="300" t="s">
        <v>341</v>
      </c>
      <c r="E28" s="301">
        <v>33000</v>
      </c>
      <c r="F28" s="239">
        <f t="shared" si="0"/>
        <v>0.14347826086956522</v>
      </c>
      <c r="G28" s="314" t="s">
        <v>421</v>
      </c>
    </row>
    <row r="29" spans="1:7">
      <c r="A29" s="236">
        <v>9</v>
      </c>
      <c r="B29" s="311" t="s">
        <v>272</v>
      </c>
      <c r="C29" s="318"/>
      <c r="D29" s="297"/>
      <c r="E29" s="298"/>
      <c r="F29" s="246"/>
      <c r="G29" s="311"/>
    </row>
    <row r="30" spans="1:7">
      <c r="A30" s="247"/>
      <c r="B30" s="248" t="s">
        <v>211</v>
      </c>
      <c r="C30" s="325" t="s">
        <v>15</v>
      </c>
      <c r="D30" s="304" t="s">
        <v>422</v>
      </c>
      <c r="E30" s="305">
        <v>2630000</v>
      </c>
      <c r="F30" s="239">
        <f>E30/$C$10</f>
        <v>11.434782608695652</v>
      </c>
      <c r="G30" s="312" t="s">
        <v>423</v>
      </c>
    </row>
    <row r="31" spans="1:7">
      <c r="A31" s="236">
        <v>10</v>
      </c>
      <c r="B31" s="311" t="s">
        <v>273</v>
      </c>
      <c r="C31" s="318"/>
      <c r="D31" s="297"/>
      <c r="E31" s="298"/>
      <c r="F31" s="246"/>
      <c r="G31" s="311"/>
    </row>
    <row r="32" spans="1:7">
      <c r="A32" s="247"/>
      <c r="B32" s="248" t="s">
        <v>274</v>
      </c>
      <c r="C32" s="325" t="s">
        <v>21</v>
      </c>
      <c r="D32" s="304" t="s">
        <v>342</v>
      </c>
      <c r="E32" s="305">
        <v>507907</v>
      </c>
      <c r="F32" s="239">
        <f>E32/$C$10</f>
        <v>2.2082913043478261</v>
      </c>
      <c r="G32" s="312" t="s">
        <v>424</v>
      </c>
    </row>
    <row r="33" spans="1:7">
      <c r="A33" s="220"/>
      <c r="B33" s="250" t="s">
        <v>275</v>
      </c>
      <c r="C33" s="251" t="s">
        <v>47</v>
      </c>
      <c r="D33" s="306" t="s">
        <v>320</v>
      </c>
      <c r="E33" s="309">
        <v>725664</v>
      </c>
      <c r="F33" s="239">
        <f>E33/$C$10</f>
        <v>3.1550608695652174</v>
      </c>
      <c r="G33" s="315" t="s">
        <v>425</v>
      </c>
    </row>
    <row r="34" spans="1:7" ht="36">
      <c r="A34" s="235"/>
      <c r="B34" s="256" t="s">
        <v>276</v>
      </c>
      <c r="C34" s="317" t="s">
        <v>11</v>
      </c>
      <c r="D34" s="300" t="s">
        <v>322</v>
      </c>
      <c r="E34" s="301">
        <v>254221</v>
      </c>
      <c r="F34" s="239">
        <f>E34/$C$10</f>
        <v>1.1053086956521738</v>
      </c>
      <c r="G34" s="314" t="s">
        <v>426</v>
      </c>
    </row>
    <row r="35" spans="1:7" ht="72">
      <c r="A35" s="247"/>
      <c r="B35" s="256" t="s">
        <v>277</v>
      </c>
      <c r="C35" s="317" t="s">
        <v>15</v>
      </c>
      <c r="D35" s="300" t="s">
        <v>323</v>
      </c>
      <c r="E35" s="301">
        <v>54112</v>
      </c>
      <c r="F35" s="239">
        <f>E35/$C$10</f>
        <v>0.23526956521739131</v>
      </c>
      <c r="G35" s="316" t="s">
        <v>427</v>
      </c>
    </row>
    <row r="36" spans="1:7">
      <c r="A36" s="236">
        <v>12</v>
      </c>
      <c r="B36" s="311" t="s">
        <v>278</v>
      </c>
      <c r="C36" s="318"/>
      <c r="D36" s="297"/>
      <c r="E36" s="298"/>
      <c r="F36" s="246"/>
      <c r="G36" s="311"/>
    </row>
    <row r="37" spans="1:7">
      <c r="A37" s="247"/>
      <c r="B37" s="248" t="s">
        <v>279</v>
      </c>
      <c r="C37" s="325" t="s">
        <v>19</v>
      </c>
      <c r="D37" s="304" t="s">
        <v>343</v>
      </c>
      <c r="E37" s="305">
        <v>1564000</v>
      </c>
      <c r="F37" s="239">
        <f>E37/$C$10</f>
        <v>6.8</v>
      </c>
      <c r="G37" s="312" t="s">
        <v>428</v>
      </c>
    </row>
    <row r="38" spans="1:7">
      <c r="A38" s="236">
        <v>13</v>
      </c>
      <c r="B38" s="311" t="s">
        <v>280</v>
      </c>
      <c r="C38" s="318"/>
      <c r="D38" s="297"/>
      <c r="E38" s="298"/>
      <c r="F38" s="246"/>
      <c r="G38" s="311"/>
    </row>
    <row r="39" spans="1:7" ht="24">
      <c r="A39" s="247"/>
      <c r="B39" s="248" t="s">
        <v>281</v>
      </c>
      <c r="C39" s="327" t="s">
        <v>9</v>
      </c>
      <c r="D39" s="308" t="s">
        <v>326</v>
      </c>
      <c r="E39" s="301">
        <v>12877990</v>
      </c>
      <c r="F39" s="239">
        <f>E39/$C$10</f>
        <v>55.991260869565217</v>
      </c>
      <c r="G39" s="314" t="s">
        <v>429</v>
      </c>
    </row>
    <row r="40" spans="1:7">
      <c r="A40" s="220"/>
      <c r="B40" s="250" t="s">
        <v>282</v>
      </c>
      <c r="C40" s="252" t="s">
        <v>9</v>
      </c>
      <c r="D40" s="308" t="s">
        <v>344</v>
      </c>
      <c r="E40" s="301">
        <v>24925641</v>
      </c>
      <c r="F40" s="239">
        <f>E40/$C$10</f>
        <v>108.37235217391304</v>
      </c>
      <c r="G40" s="314" t="s">
        <v>430</v>
      </c>
    </row>
    <row r="41" spans="1:7">
      <c r="A41" s="235"/>
      <c r="B41" s="256" t="s">
        <v>283</v>
      </c>
      <c r="C41" s="317" t="s">
        <v>9</v>
      </c>
      <c r="D41" s="307" t="s">
        <v>370</v>
      </c>
      <c r="E41" s="305">
        <v>8333456</v>
      </c>
      <c r="F41" s="239">
        <f>E41/$C$10</f>
        <v>36.232417391304345</v>
      </c>
      <c r="G41" s="312" t="s">
        <v>431</v>
      </c>
    </row>
    <row r="42" spans="1:7">
      <c r="A42" s="236">
        <v>14</v>
      </c>
      <c r="B42" s="311" t="s">
        <v>284</v>
      </c>
      <c r="C42" s="318"/>
      <c r="D42" s="297"/>
      <c r="E42" s="298"/>
      <c r="F42" s="246"/>
      <c r="G42" s="311"/>
    </row>
    <row r="43" spans="1:7">
      <c r="A43" s="247"/>
      <c r="B43" s="248" t="s">
        <v>285</v>
      </c>
      <c r="C43" s="327" t="s">
        <v>21</v>
      </c>
      <c r="D43" s="307" t="s">
        <v>432</v>
      </c>
      <c r="E43" s="305">
        <v>23439799</v>
      </c>
      <c r="F43" s="239">
        <f>E43/$C$10</f>
        <v>101.9121695652174</v>
      </c>
      <c r="G43" s="312" t="s">
        <v>428</v>
      </c>
    </row>
    <row r="44" spans="1:7">
      <c r="A44" s="235"/>
      <c r="B44" s="256" t="s">
        <v>286</v>
      </c>
      <c r="C44" s="317" t="s">
        <v>15</v>
      </c>
      <c r="D44" s="308" t="s">
        <v>356</v>
      </c>
      <c r="E44" s="301">
        <v>5450000</v>
      </c>
      <c r="F44" s="239">
        <f>E44/$C$10</f>
        <v>23.695652173913043</v>
      </c>
      <c r="G44" s="314" t="s">
        <v>433</v>
      </c>
    </row>
    <row r="45" spans="1:7" ht="24">
      <c r="A45" s="235"/>
      <c r="B45" s="256" t="s">
        <v>287</v>
      </c>
      <c r="C45" s="317" t="s">
        <v>47</v>
      </c>
      <c r="D45" s="307" t="s">
        <v>357</v>
      </c>
      <c r="E45" s="305">
        <v>10356787</v>
      </c>
      <c r="F45" s="239">
        <f>E45/$C$10</f>
        <v>45.029508695652176</v>
      </c>
      <c r="G45" s="312" t="s">
        <v>434</v>
      </c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122433915.83</v>
      </c>
      <c r="F49" s="260">
        <f>E49/$C$10</f>
        <v>532.321373173913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2693546.1482599997</v>
      </c>
      <c r="F51" s="264">
        <f>E51/$C$10</f>
        <v>11.711070209826085</v>
      </c>
      <c r="G51" s="255"/>
    </row>
    <row r="52" spans="2:7" ht="11.25" customHeight="1">
      <c r="B52" s="256" t="s">
        <v>5</v>
      </c>
      <c r="C52" s="28">
        <v>0.02</v>
      </c>
      <c r="D52" s="317"/>
      <c r="E52" s="263">
        <f>E49*C52</f>
        <v>2448678.3166</v>
      </c>
      <c r="F52" s="264">
        <f>E52/$C$10</f>
        <v>10.646427463478261</v>
      </c>
      <c r="G52" s="234" t="s">
        <v>290</v>
      </c>
    </row>
    <row r="53" spans="2:7" ht="12" customHeight="1">
      <c r="B53" s="256" t="s">
        <v>291</v>
      </c>
      <c r="C53" s="262">
        <f>E53/E55</f>
        <v>1.1037672132868291E-2</v>
      </c>
      <c r="D53" s="317"/>
      <c r="E53" s="263">
        <f>E55-E52-E51-E49</f>
        <v>1423859.7051400095</v>
      </c>
      <c r="F53" s="264">
        <f>E53/$C$10</f>
        <v>6.1906943701739543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2"/>
  <sheetViews>
    <sheetView workbookViewId="0">
      <pane ySplit="4" topLeftCell="A5" activePane="bottomLeft" state="frozen"/>
      <selection pane="bottomLeft" activeCell="V30" activeCellId="2" sqref="V36 V32 V30"/>
      <selection activeCell="V30" activeCellId="2" sqref="V36 V32 V30"/>
    </sheetView>
  </sheetViews>
  <sheetFormatPr defaultColWidth="8.88671875" defaultRowHeight="17.45"/>
  <cols>
    <col min="1" max="1" width="3.44140625" style="94" hidden="1" customWidth="1"/>
    <col min="2" max="2" width="6.33203125" style="94" bestFit="1" customWidth="1"/>
    <col min="3" max="3" width="10.33203125" style="94" customWidth="1"/>
    <col min="4" max="5" width="13" style="95" customWidth="1"/>
    <col min="6" max="8" width="13" style="96" customWidth="1"/>
    <col min="9" max="9" width="31.77734375" style="94" customWidth="1"/>
    <col min="10" max="16384" width="8.88671875" style="94"/>
  </cols>
  <sheetData>
    <row r="2" spans="1:12" ht="28.15">
      <c r="B2" s="456" t="s">
        <v>53</v>
      </c>
      <c r="C2" s="456"/>
      <c r="D2" s="456"/>
      <c r="E2" s="456"/>
      <c r="F2" s="456"/>
      <c r="G2" s="456"/>
      <c r="H2" s="456"/>
      <c r="I2" s="456"/>
    </row>
    <row r="3" spans="1:12">
      <c r="F3" s="457" t="s">
        <v>36</v>
      </c>
      <c r="G3" s="457"/>
      <c r="H3" s="394"/>
    </row>
    <row r="4" spans="1:12" ht="18" thickBot="1">
      <c r="B4" s="151" t="s">
        <v>54</v>
      </c>
      <c r="C4" s="151" t="s">
        <v>55</v>
      </c>
      <c r="D4" s="174" t="s">
        <v>25</v>
      </c>
      <c r="E4" s="152" t="s">
        <v>6</v>
      </c>
      <c r="F4" s="153" t="s">
        <v>56</v>
      </c>
      <c r="G4" s="153" t="s">
        <v>57</v>
      </c>
      <c r="H4" s="153" t="s">
        <v>52</v>
      </c>
      <c r="I4" s="154" t="s">
        <v>58</v>
      </c>
    </row>
    <row r="5" spans="1:12" ht="18" thickBot="1">
      <c r="A5" s="94">
        <v>1</v>
      </c>
      <c r="B5" s="155" t="s">
        <v>59</v>
      </c>
      <c r="C5" s="156"/>
      <c r="D5" s="156"/>
      <c r="E5" s="156"/>
      <c r="F5" s="156"/>
      <c r="G5" s="156"/>
      <c r="H5" s="156"/>
      <c r="I5" s="157"/>
    </row>
    <row r="6" spans="1:12" ht="18.600000000000001" thickBot="1">
      <c r="A6" s="94">
        <v>2</v>
      </c>
      <c r="B6" s="135" t="s">
        <v>60</v>
      </c>
      <c r="C6" s="224" t="s">
        <v>61</v>
      </c>
      <c r="D6" s="126">
        <v>0</v>
      </c>
      <c r="E6" s="126">
        <v>0</v>
      </c>
      <c r="F6" s="127">
        <v>0</v>
      </c>
      <c r="G6" s="128">
        <v>0</v>
      </c>
      <c r="H6" s="128">
        <v>0</v>
      </c>
      <c r="I6" s="129"/>
      <c r="L6" s="94" t="s">
        <v>62</v>
      </c>
    </row>
    <row r="7" spans="1:12" ht="18.600000000000001" thickBot="1">
      <c r="A7" s="94">
        <v>3</v>
      </c>
      <c r="B7" s="135" t="s">
        <v>60</v>
      </c>
      <c r="C7" s="224" t="s">
        <v>63</v>
      </c>
      <c r="D7" s="102">
        <v>0</v>
      </c>
      <c r="E7" s="102">
        <v>0</v>
      </c>
      <c r="F7" s="103">
        <v>0</v>
      </c>
      <c r="G7" s="104">
        <v>0</v>
      </c>
      <c r="H7" s="104">
        <v>0</v>
      </c>
      <c r="I7" s="105"/>
    </row>
    <row r="8" spans="1:12" ht="18.600000000000001" thickBot="1">
      <c r="A8" s="94">
        <v>4</v>
      </c>
      <c r="B8" s="135" t="s">
        <v>60</v>
      </c>
      <c r="C8" s="224" t="s">
        <v>64</v>
      </c>
      <c r="D8" s="102">
        <v>0</v>
      </c>
      <c r="E8" s="102">
        <v>0</v>
      </c>
      <c r="F8" s="103">
        <v>0</v>
      </c>
      <c r="G8" s="104">
        <v>0</v>
      </c>
      <c r="H8" s="104">
        <v>0</v>
      </c>
      <c r="I8" s="105"/>
    </row>
    <row r="9" spans="1:12" ht="18.600000000000001" thickBot="1">
      <c r="A9" s="94">
        <v>5</v>
      </c>
      <c r="B9" s="135" t="s">
        <v>60</v>
      </c>
      <c r="C9" s="224" t="s">
        <v>65</v>
      </c>
      <c r="D9" s="102">
        <v>0</v>
      </c>
      <c r="E9" s="102">
        <v>0</v>
      </c>
      <c r="F9" s="103">
        <v>0</v>
      </c>
      <c r="G9" s="104">
        <v>0</v>
      </c>
      <c r="H9" s="104">
        <v>0</v>
      </c>
      <c r="I9" s="105"/>
    </row>
    <row r="10" spans="1:12" ht="18.600000000000001" thickBot="1">
      <c r="A10" s="94">
        <v>6</v>
      </c>
      <c r="B10" s="135" t="s">
        <v>60</v>
      </c>
      <c r="C10" s="224" t="s">
        <v>66</v>
      </c>
      <c r="D10" s="102">
        <v>0</v>
      </c>
      <c r="E10" s="102">
        <v>0</v>
      </c>
      <c r="F10" s="103">
        <v>0</v>
      </c>
      <c r="G10" s="104">
        <v>0</v>
      </c>
      <c r="H10" s="104">
        <v>0</v>
      </c>
      <c r="I10" s="105"/>
    </row>
    <row r="11" spans="1:12" ht="18.600000000000001" thickBot="1">
      <c r="A11" s="94">
        <v>7</v>
      </c>
      <c r="B11" s="135" t="s">
        <v>60</v>
      </c>
      <c r="C11" s="224" t="s">
        <v>67</v>
      </c>
      <c r="D11" s="102">
        <v>0</v>
      </c>
      <c r="E11" s="102">
        <v>0</v>
      </c>
      <c r="F11" s="103">
        <v>0</v>
      </c>
      <c r="G11" s="104">
        <v>0</v>
      </c>
      <c r="H11" s="104">
        <v>0</v>
      </c>
      <c r="I11" s="105"/>
    </row>
    <row r="12" spans="1:12" ht="18.600000000000001" thickBot="1">
      <c r="A12" s="94">
        <v>8</v>
      </c>
      <c r="B12" s="135" t="s">
        <v>60</v>
      </c>
      <c r="C12" s="224" t="s">
        <v>68</v>
      </c>
      <c r="D12" s="102">
        <v>0</v>
      </c>
      <c r="E12" s="102">
        <v>0</v>
      </c>
      <c r="F12" s="103">
        <v>0</v>
      </c>
      <c r="G12" s="104">
        <v>0</v>
      </c>
      <c r="H12" s="104">
        <v>0</v>
      </c>
      <c r="I12" s="105"/>
    </row>
    <row r="13" spans="1:12" ht="18">
      <c r="B13" s="135" t="s">
        <v>60</v>
      </c>
      <c r="C13" s="224" t="s">
        <v>69</v>
      </c>
      <c r="D13" s="102">
        <v>0</v>
      </c>
      <c r="E13" s="102">
        <v>0</v>
      </c>
      <c r="F13" s="103">
        <v>0</v>
      </c>
      <c r="G13" s="104">
        <v>0</v>
      </c>
      <c r="H13" s="104">
        <v>0</v>
      </c>
      <c r="I13" s="105"/>
    </row>
    <row r="14" spans="1:12">
      <c r="A14" s="94">
        <v>11</v>
      </c>
      <c r="B14" s="136" t="s">
        <v>60</v>
      </c>
      <c r="C14" s="137" t="s">
        <v>61</v>
      </c>
      <c r="D14" s="138">
        <v>0</v>
      </c>
      <c r="E14" s="138">
        <v>0</v>
      </c>
      <c r="F14" s="139">
        <v>0</v>
      </c>
      <c r="G14" s="140">
        <v>0</v>
      </c>
      <c r="H14" s="140">
        <v>0</v>
      </c>
      <c r="I14" s="141"/>
      <c r="L14" s="94" t="s">
        <v>62</v>
      </c>
    </row>
    <row r="15" spans="1:12">
      <c r="A15" s="94">
        <v>12</v>
      </c>
      <c r="B15" s="136" t="s">
        <v>60</v>
      </c>
      <c r="C15" s="143" t="s">
        <v>70</v>
      </c>
      <c r="D15" s="109">
        <v>0</v>
      </c>
      <c r="E15" s="109">
        <v>0</v>
      </c>
      <c r="F15" s="144">
        <v>0</v>
      </c>
      <c r="G15" s="110">
        <v>0</v>
      </c>
      <c r="H15" s="110">
        <v>0</v>
      </c>
      <c r="I15" s="111"/>
    </row>
    <row r="16" spans="1:12">
      <c r="A16" s="94">
        <v>13</v>
      </c>
      <c r="B16" s="136" t="s">
        <v>60</v>
      </c>
      <c r="C16" s="143" t="s">
        <v>64</v>
      </c>
      <c r="D16" s="109">
        <v>0</v>
      </c>
      <c r="E16" s="109">
        <v>0</v>
      </c>
      <c r="F16" s="144">
        <v>0</v>
      </c>
      <c r="G16" s="110">
        <v>0</v>
      </c>
      <c r="H16" s="110">
        <v>0</v>
      </c>
      <c r="I16" s="111"/>
    </row>
    <row r="17" spans="1:9">
      <c r="A17" s="94">
        <v>14</v>
      </c>
      <c r="B17" s="136" t="s">
        <v>60</v>
      </c>
      <c r="C17" s="143" t="s">
        <v>65</v>
      </c>
      <c r="D17" s="109">
        <v>0</v>
      </c>
      <c r="E17" s="109">
        <v>0</v>
      </c>
      <c r="F17" s="144">
        <v>0</v>
      </c>
      <c r="G17" s="110">
        <v>0</v>
      </c>
      <c r="H17" s="110">
        <v>0</v>
      </c>
      <c r="I17" s="111"/>
    </row>
    <row r="18" spans="1:9">
      <c r="A18" s="94">
        <v>15</v>
      </c>
      <c r="B18" s="136" t="s">
        <v>60</v>
      </c>
      <c r="C18" s="143" t="s">
        <v>71</v>
      </c>
      <c r="D18" s="109">
        <v>0</v>
      </c>
      <c r="E18" s="109">
        <v>0</v>
      </c>
      <c r="F18" s="144">
        <v>0</v>
      </c>
      <c r="G18" s="110">
        <v>0</v>
      </c>
      <c r="H18" s="110">
        <v>0</v>
      </c>
      <c r="I18" s="111"/>
    </row>
    <row r="19" spans="1:9">
      <c r="A19" s="94">
        <v>16</v>
      </c>
      <c r="B19" s="136" t="s">
        <v>60</v>
      </c>
      <c r="C19" s="143" t="s">
        <v>67</v>
      </c>
      <c r="D19" s="109">
        <v>0</v>
      </c>
      <c r="E19" s="109">
        <v>0</v>
      </c>
      <c r="F19" s="144">
        <v>0</v>
      </c>
      <c r="G19" s="110">
        <v>0</v>
      </c>
      <c r="H19" s="110">
        <v>0</v>
      </c>
      <c r="I19" s="111"/>
    </row>
    <row r="20" spans="1:9">
      <c r="A20" s="94">
        <v>17</v>
      </c>
      <c r="B20" s="136" t="s">
        <v>60</v>
      </c>
      <c r="C20" s="143" t="s">
        <v>68</v>
      </c>
      <c r="D20" s="109">
        <v>0</v>
      </c>
      <c r="E20" s="109">
        <v>0</v>
      </c>
      <c r="F20" s="144">
        <v>0</v>
      </c>
      <c r="G20" s="110">
        <v>0</v>
      </c>
      <c r="H20" s="110">
        <v>0</v>
      </c>
      <c r="I20" s="111"/>
    </row>
    <row r="21" spans="1:9">
      <c r="A21" s="94">
        <v>18</v>
      </c>
      <c r="B21" s="136" t="s">
        <v>60</v>
      </c>
      <c r="C21" s="143" t="s">
        <v>69</v>
      </c>
      <c r="D21" s="109">
        <v>0</v>
      </c>
      <c r="E21" s="109">
        <v>0</v>
      </c>
      <c r="F21" s="144">
        <v>0</v>
      </c>
      <c r="G21" s="110">
        <v>0</v>
      </c>
      <c r="H21" s="110">
        <v>0</v>
      </c>
      <c r="I21" s="111"/>
    </row>
    <row r="22" spans="1:9" ht="18" thickBot="1">
      <c r="A22" s="94">
        <v>20</v>
      </c>
      <c r="B22" s="158" t="s">
        <v>72</v>
      </c>
      <c r="C22" s="159"/>
      <c r="D22" s="159"/>
      <c r="E22" s="159"/>
      <c r="F22" s="159"/>
      <c r="G22" s="159"/>
      <c r="H22" s="159"/>
      <c r="I22" s="160"/>
    </row>
    <row r="23" spans="1:9" ht="18.600000000000001" thickBot="1">
      <c r="A23" s="94">
        <v>21</v>
      </c>
      <c r="B23" s="135" t="s">
        <v>73</v>
      </c>
      <c r="C23" s="224" t="s">
        <v>61</v>
      </c>
      <c r="D23" s="102">
        <v>0</v>
      </c>
      <c r="E23" s="102">
        <v>0</v>
      </c>
      <c r="F23" s="103">
        <v>0</v>
      </c>
      <c r="G23" s="104">
        <v>0</v>
      </c>
      <c r="H23" s="104">
        <v>0</v>
      </c>
      <c r="I23" s="105"/>
    </row>
    <row r="24" spans="1:9" ht="18.600000000000001" thickBot="1">
      <c r="A24" s="94">
        <v>22</v>
      </c>
      <c r="B24" s="135" t="s">
        <v>73</v>
      </c>
      <c r="C24" s="224" t="s">
        <v>63</v>
      </c>
      <c r="D24" s="102">
        <v>0</v>
      </c>
      <c r="E24" s="102">
        <v>0</v>
      </c>
      <c r="F24" s="103">
        <v>0</v>
      </c>
      <c r="G24" s="104">
        <v>0</v>
      </c>
      <c r="H24" s="104">
        <v>0</v>
      </c>
      <c r="I24" s="105"/>
    </row>
    <row r="25" spans="1:9" ht="18.600000000000001" thickBot="1">
      <c r="A25" s="94">
        <v>23</v>
      </c>
      <c r="B25" s="135" t="s">
        <v>73</v>
      </c>
      <c r="C25" s="224" t="s">
        <v>64</v>
      </c>
      <c r="D25" s="102">
        <v>0</v>
      </c>
      <c r="E25" s="102">
        <v>0</v>
      </c>
      <c r="F25" s="103">
        <v>0</v>
      </c>
      <c r="G25" s="104">
        <v>0</v>
      </c>
      <c r="H25" s="104">
        <v>0</v>
      </c>
      <c r="I25" s="105"/>
    </row>
    <row r="26" spans="1:9" ht="18.600000000000001" thickBot="1">
      <c r="A26" s="94">
        <v>24</v>
      </c>
      <c r="B26" s="135" t="s">
        <v>73</v>
      </c>
      <c r="C26" s="224" t="s">
        <v>65</v>
      </c>
      <c r="D26" s="102">
        <v>0</v>
      </c>
      <c r="E26" s="102">
        <v>0</v>
      </c>
      <c r="F26" s="103">
        <v>0</v>
      </c>
      <c r="G26" s="104">
        <v>0</v>
      </c>
      <c r="H26" s="104">
        <v>0</v>
      </c>
      <c r="I26" s="105"/>
    </row>
    <row r="27" spans="1:9" ht="18.600000000000001" thickBot="1">
      <c r="A27" s="94">
        <v>25</v>
      </c>
      <c r="B27" s="135" t="s">
        <v>73</v>
      </c>
      <c r="C27" s="224" t="s">
        <v>66</v>
      </c>
      <c r="D27" s="102">
        <v>0</v>
      </c>
      <c r="E27" s="102">
        <v>0</v>
      </c>
      <c r="F27" s="103">
        <v>0</v>
      </c>
      <c r="G27" s="104">
        <v>0</v>
      </c>
      <c r="H27" s="104">
        <v>0</v>
      </c>
      <c r="I27" s="105"/>
    </row>
    <row r="28" spans="1:9" ht="18.600000000000001" thickBot="1">
      <c r="A28" s="94">
        <v>26</v>
      </c>
      <c r="B28" s="135" t="s">
        <v>73</v>
      </c>
      <c r="C28" s="224" t="s">
        <v>67</v>
      </c>
      <c r="D28" s="102">
        <v>0</v>
      </c>
      <c r="E28" s="102">
        <v>0</v>
      </c>
      <c r="F28" s="103">
        <v>0</v>
      </c>
      <c r="G28" s="104">
        <v>0</v>
      </c>
      <c r="H28" s="104">
        <v>0</v>
      </c>
      <c r="I28" s="105"/>
    </row>
    <row r="29" spans="1:9" ht="18.600000000000001" thickBot="1">
      <c r="A29" s="94">
        <v>27</v>
      </c>
      <c r="B29" s="135" t="s">
        <v>73</v>
      </c>
      <c r="C29" s="224" t="s">
        <v>68</v>
      </c>
      <c r="D29" s="102">
        <v>0</v>
      </c>
      <c r="E29" s="102">
        <v>0</v>
      </c>
      <c r="F29" s="103">
        <v>0</v>
      </c>
      <c r="G29" s="104">
        <v>0</v>
      </c>
      <c r="H29" s="104">
        <v>0</v>
      </c>
      <c r="I29" s="105"/>
    </row>
    <row r="30" spans="1:9" ht="18" thickBot="1">
      <c r="A30" s="94">
        <v>29</v>
      </c>
      <c r="B30" s="135" t="s">
        <v>73</v>
      </c>
      <c r="C30" s="130" t="s">
        <v>69</v>
      </c>
      <c r="D30" s="131">
        <v>0</v>
      </c>
      <c r="E30" s="131">
        <v>0</v>
      </c>
      <c r="F30" s="132">
        <v>0</v>
      </c>
      <c r="G30" s="133">
        <v>0</v>
      </c>
      <c r="H30" s="133">
        <v>0</v>
      </c>
      <c r="I30" s="134"/>
    </row>
    <row r="31" spans="1:9">
      <c r="A31" s="94">
        <v>30</v>
      </c>
      <c r="B31" s="136" t="s">
        <v>73</v>
      </c>
      <c r="C31" s="137" t="s">
        <v>61</v>
      </c>
      <c r="D31" s="146">
        <v>0</v>
      </c>
      <c r="E31" s="146">
        <v>0</v>
      </c>
      <c r="F31" s="147">
        <v>0</v>
      </c>
      <c r="G31" s="148">
        <v>0</v>
      </c>
      <c r="H31" s="148">
        <v>0</v>
      </c>
      <c r="I31" s="149"/>
    </row>
    <row r="32" spans="1:9">
      <c r="A32" s="94">
        <v>31</v>
      </c>
      <c r="B32" s="136" t="s">
        <v>73</v>
      </c>
      <c r="C32" s="143" t="s">
        <v>70</v>
      </c>
      <c r="D32" s="109">
        <v>0</v>
      </c>
      <c r="E32" s="109">
        <v>0</v>
      </c>
      <c r="F32" s="144">
        <v>0</v>
      </c>
      <c r="G32" s="110">
        <v>0</v>
      </c>
      <c r="H32" s="110">
        <v>0</v>
      </c>
      <c r="I32" s="111"/>
    </row>
    <row r="33" spans="1:9">
      <c r="A33" s="94">
        <v>32</v>
      </c>
      <c r="B33" s="136" t="s">
        <v>73</v>
      </c>
      <c r="C33" s="143" t="s">
        <v>64</v>
      </c>
      <c r="D33" s="109">
        <v>0</v>
      </c>
      <c r="E33" s="109">
        <v>0</v>
      </c>
      <c r="F33" s="144">
        <v>0</v>
      </c>
      <c r="G33" s="110">
        <v>0</v>
      </c>
      <c r="H33" s="110">
        <v>0</v>
      </c>
      <c r="I33" s="111"/>
    </row>
    <row r="34" spans="1:9">
      <c r="A34" s="94">
        <v>33</v>
      </c>
      <c r="B34" s="136" t="s">
        <v>73</v>
      </c>
      <c r="C34" s="143" t="s">
        <v>65</v>
      </c>
      <c r="D34" s="109">
        <v>0</v>
      </c>
      <c r="E34" s="109">
        <v>0</v>
      </c>
      <c r="F34" s="144">
        <v>0</v>
      </c>
      <c r="G34" s="110">
        <v>0</v>
      </c>
      <c r="H34" s="110">
        <v>0</v>
      </c>
      <c r="I34" s="111"/>
    </row>
    <row r="35" spans="1:9">
      <c r="A35" s="94">
        <v>34</v>
      </c>
      <c r="B35" s="136" t="s">
        <v>73</v>
      </c>
      <c r="C35" s="143" t="s">
        <v>71</v>
      </c>
      <c r="D35" s="109">
        <v>0</v>
      </c>
      <c r="E35" s="109">
        <v>0</v>
      </c>
      <c r="F35" s="144">
        <v>0</v>
      </c>
      <c r="G35" s="110">
        <v>0</v>
      </c>
      <c r="H35" s="110">
        <v>0</v>
      </c>
      <c r="I35" s="111"/>
    </row>
    <row r="36" spans="1:9">
      <c r="A36" s="94">
        <v>35</v>
      </c>
      <c r="B36" s="136" t="s">
        <v>73</v>
      </c>
      <c r="C36" s="143" t="s">
        <v>67</v>
      </c>
      <c r="D36" s="109">
        <v>0</v>
      </c>
      <c r="E36" s="109">
        <v>0</v>
      </c>
      <c r="F36" s="144">
        <v>0</v>
      </c>
      <c r="G36" s="110">
        <v>0</v>
      </c>
      <c r="H36" s="110">
        <v>0</v>
      </c>
      <c r="I36" s="111"/>
    </row>
    <row r="37" spans="1:9">
      <c r="A37" s="94">
        <v>36</v>
      </c>
      <c r="B37" s="136" t="s">
        <v>73</v>
      </c>
      <c r="C37" s="143" t="s">
        <v>68</v>
      </c>
      <c r="D37" s="109">
        <v>0</v>
      </c>
      <c r="E37" s="109">
        <v>0</v>
      </c>
      <c r="F37" s="144">
        <v>0</v>
      </c>
      <c r="G37" s="110">
        <v>0</v>
      </c>
      <c r="H37" s="110">
        <v>0</v>
      </c>
      <c r="I37" s="111"/>
    </row>
    <row r="38" spans="1:9" ht="18" thickBot="1">
      <c r="A38" s="94">
        <v>37</v>
      </c>
      <c r="B38" s="136" t="s">
        <v>73</v>
      </c>
      <c r="C38" s="143" t="s">
        <v>69</v>
      </c>
      <c r="D38" s="109">
        <v>0</v>
      </c>
      <c r="E38" s="109">
        <v>0</v>
      </c>
      <c r="F38" s="144">
        <v>0</v>
      </c>
      <c r="G38" s="110">
        <v>0</v>
      </c>
      <c r="H38" s="110">
        <v>0</v>
      </c>
      <c r="I38" s="111"/>
    </row>
    <row r="39" spans="1:9">
      <c r="A39" s="94">
        <v>39</v>
      </c>
      <c r="B39" s="161" t="s">
        <v>74</v>
      </c>
      <c r="C39" s="162"/>
      <c r="D39" s="162"/>
      <c r="E39" s="162"/>
      <c r="F39" s="162"/>
      <c r="G39" s="162"/>
      <c r="H39" s="162"/>
      <c r="I39" s="163"/>
    </row>
    <row r="40" spans="1:9" ht="18">
      <c r="A40" s="94">
        <v>40</v>
      </c>
      <c r="B40" s="101" t="s">
        <v>75</v>
      </c>
      <c r="C40" s="224" t="s">
        <v>61</v>
      </c>
      <c r="D40" s="102">
        <v>0</v>
      </c>
      <c r="E40" s="102">
        <v>0</v>
      </c>
      <c r="F40" s="103">
        <v>0</v>
      </c>
      <c r="G40" s="104">
        <v>0</v>
      </c>
      <c r="H40" s="104">
        <v>0</v>
      </c>
      <c r="I40" s="105"/>
    </row>
    <row r="41" spans="1:9" ht="18">
      <c r="A41" s="94">
        <v>41</v>
      </c>
      <c r="B41" s="101" t="s">
        <v>75</v>
      </c>
      <c r="C41" s="224" t="s">
        <v>63</v>
      </c>
      <c r="D41" s="102">
        <v>0</v>
      </c>
      <c r="E41" s="102">
        <v>0</v>
      </c>
      <c r="F41" s="103">
        <v>0</v>
      </c>
      <c r="G41" s="104">
        <v>0</v>
      </c>
      <c r="H41" s="104">
        <v>0</v>
      </c>
      <c r="I41" s="105"/>
    </row>
    <row r="42" spans="1:9" ht="18">
      <c r="A42" s="94">
        <v>42</v>
      </c>
      <c r="B42" s="101" t="s">
        <v>75</v>
      </c>
      <c r="C42" s="224" t="s">
        <v>64</v>
      </c>
      <c r="D42" s="102">
        <v>0</v>
      </c>
      <c r="E42" s="102">
        <v>0</v>
      </c>
      <c r="F42" s="103">
        <v>0</v>
      </c>
      <c r="G42" s="104">
        <v>0</v>
      </c>
      <c r="H42" s="104">
        <v>0</v>
      </c>
      <c r="I42" s="105"/>
    </row>
    <row r="43" spans="1:9" ht="18">
      <c r="A43" s="94">
        <v>43</v>
      </c>
      <c r="B43" s="101" t="s">
        <v>75</v>
      </c>
      <c r="C43" s="224" t="s">
        <v>65</v>
      </c>
      <c r="D43" s="102">
        <v>0</v>
      </c>
      <c r="E43" s="102">
        <v>0</v>
      </c>
      <c r="F43" s="103">
        <v>0</v>
      </c>
      <c r="G43" s="104">
        <v>0</v>
      </c>
      <c r="H43" s="104">
        <v>0</v>
      </c>
      <c r="I43" s="105"/>
    </row>
    <row r="44" spans="1:9" ht="18">
      <c r="A44" s="94">
        <v>44</v>
      </c>
      <c r="B44" s="101" t="s">
        <v>75</v>
      </c>
      <c r="C44" s="224" t="s">
        <v>66</v>
      </c>
      <c r="D44" s="102">
        <v>0</v>
      </c>
      <c r="E44" s="102">
        <v>0</v>
      </c>
      <c r="F44" s="103">
        <v>0</v>
      </c>
      <c r="G44" s="104">
        <v>0</v>
      </c>
      <c r="H44" s="104">
        <v>0</v>
      </c>
      <c r="I44" s="105"/>
    </row>
    <row r="45" spans="1:9" ht="18">
      <c r="A45" s="94">
        <v>45</v>
      </c>
      <c r="B45" s="101" t="s">
        <v>75</v>
      </c>
      <c r="C45" s="224" t="s">
        <v>67</v>
      </c>
      <c r="D45" s="102">
        <v>0</v>
      </c>
      <c r="E45" s="102">
        <v>0</v>
      </c>
      <c r="F45" s="103">
        <v>0</v>
      </c>
      <c r="G45" s="104">
        <v>0</v>
      </c>
      <c r="H45" s="104">
        <v>0</v>
      </c>
      <c r="I45" s="105"/>
    </row>
    <row r="46" spans="1:9" ht="18">
      <c r="A46" s="94">
        <v>46</v>
      </c>
      <c r="B46" s="101" t="s">
        <v>75</v>
      </c>
      <c r="C46" s="224" t="s">
        <v>68</v>
      </c>
      <c r="D46" s="102">
        <v>0</v>
      </c>
      <c r="E46" s="102">
        <v>0</v>
      </c>
      <c r="F46" s="103">
        <v>0</v>
      </c>
      <c r="G46" s="104">
        <v>0</v>
      </c>
      <c r="H46" s="104">
        <v>0</v>
      </c>
      <c r="I46" s="105"/>
    </row>
    <row r="47" spans="1:9" ht="18" thickBot="1">
      <c r="A47" s="94">
        <v>47</v>
      </c>
      <c r="B47" s="101" t="s">
        <v>75</v>
      </c>
      <c r="C47" s="130" t="s">
        <v>69</v>
      </c>
      <c r="D47" s="102">
        <v>0</v>
      </c>
      <c r="E47" s="102">
        <v>0</v>
      </c>
      <c r="F47" s="103">
        <v>0</v>
      </c>
      <c r="G47" s="104">
        <v>0</v>
      </c>
      <c r="H47" s="104">
        <v>0</v>
      </c>
      <c r="I47" s="105"/>
    </row>
    <row r="48" spans="1:9" ht="18" thickBot="1">
      <c r="A48" s="94">
        <v>49</v>
      </c>
      <c r="B48" s="145" t="s">
        <v>75</v>
      </c>
      <c r="C48" s="137" t="s">
        <v>61</v>
      </c>
      <c r="D48" s="146">
        <v>0</v>
      </c>
      <c r="E48" s="146">
        <v>0</v>
      </c>
      <c r="F48" s="147">
        <v>0</v>
      </c>
      <c r="G48" s="148">
        <v>0</v>
      </c>
      <c r="H48" s="148">
        <v>0</v>
      </c>
      <c r="I48" s="149"/>
    </row>
    <row r="49" spans="1:9" ht="18" thickBot="1">
      <c r="A49" s="94">
        <v>50</v>
      </c>
      <c r="B49" s="145" t="s">
        <v>75</v>
      </c>
      <c r="C49" s="143" t="s">
        <v>70</v>
      </c>
      <c r="D49" s="109">
        <v>0</v>
      </c>
      <c r="E49" s="109">
        <v>0</v>
      </c>
      <c r="F49" s="144">
        <v>0</v>
      </c>
      <c r="G49" s="110">
        <v>0</v>
      </c>
      <c r="H49" s="110">
        <v>0</v>
      </c>
      <c r="I49" s="111"/>
    </row>
    <row r="50" spans="1:9" ht="18" thickBot="1">
      <c r="A50" s="94">
        <v>51</v>
      </c>
      <c r="B50" s="145" t="s">
        <v>75</v>
      </c>
      <c r="C50" s="143" t="s">
        <v>64</v>
      </c>
      <c r="D50" s="109">
        <v>0</v>
      </c>
      <c r="E50" s="109">
        <v>0</v>
      </c>
      <c r="F50" s="144">
        <v>0</v>
      </c>
      <c r="G50" s="110">
        <v>0</v>
      </c>
      <c r="H50" s="110">
        <v>0</v>
      </c>
      <c r="I50" s="111"/>
    </row>
    <row r="51" spans="1:9" ht="18" thickBot="1">
      <c r="A51" s="94">
        <v>52</v>
      </c>
      <c r="B51" s="145" t="s">
        <v>75</v>
      </c>
      <c r="C51" s="143" t="s">
        <v>65</v>
      </c>
      <c r="D51" s="109">
        <v>0</v>
      </c>
      <c r="E51" s="109">
        <v>0</v>
      </c>
      <c r="F51" s="144">
        <v>0</v>
      </c>
      <c r="G51" s="110">
        <v>0</v>
      </c>
      <c r="H51" s="110">
        <v>0</v>
      </c>
      <c r="I51" s="111"/>
    </row>
    <row r="52" spans="1:9" ht="18" thickBot="1">
      <c r="A52" s="94">
        <v>53</v>
      </c>
      <c r="B52" s="145" t="s">
        <v>75</v>
      </c>
      <c r="C52" s="143" t="s">
        <v>71</v>
      </c>
      <c r="D52" s="109">
        <v>0</v>
      </c>
      <c r="E52" s="109">
        <v>0</v>
      </c>
      <c r="F52" s="144">
        <v>0</v>
      </c>
      <c r="G52" s="110">
        <v>0</v>
      </c>
      <c r="H52" s="110">
        <v>0</v>
      </c>
      <c r="I52" s="111"/>
    </row>
    <row r="53" spans="1:9" ht="18" thickBot="1">
      <c r="A53" s="94">
        <v>54</v>
      </c>
      <c r="B53" s="145" t="s">
        <v>75</v>
      </c>
      <c r="C53" s="143" t="s">
        <v>67</v>
      </c>
      <c r="D53" s="109">
        <v>0</v>
      </c>
      <c r="E53" s="109">
        <v>0</v>
      </c>
      <c r="F53" s="144">
        <v>0</v>
      </c>
      <c r="G53" s="110">
        <v>0</v>
      </c>
      <c r="H53" s="110">
        <v>0</v>
      </c>
      <c r="I53" s="111"/>
    </row>
    <row r="54" spans="1:9" ht="18" thickBot="1">
      <c r="A54" s="94">
        <v>55</v>
      </c>
      <c r="B54" s="145" t="s">
        <v>75</v>
      </c>
      <c r="C54" s="143" t="s">
        <v>68</v>
      </c>
      <c r="D54" s="109">
        <v>0</v>
      </c>
      <c r="E54" s="109">
        <v>0</v>
      </c>
      <c r="F54" s="144">
        <v>0</v>
      </c>
      <c r="G54" s="110">
        <v>0</v>
      </c>
      <c r="H54" s="110">
        <v>0</v>
      </c>
      <c r="I54" s="111"/>
    </row>
    <row r="55" spans="1:9" ht="18" thickBot="1">
      <c r="A55" s="94">
        <v>56</v>
      </c>
      <c r="B55" s="145" t="s">
        <v>75</v>
      </c>
      <c r="C55" s="143" t="s">
        <v>69</v>
      </c>
      <c r="D55" s="109">
        <v>0</v>
      </c>
      <c r="E55" s="109">
        <v>0</v>
      </c>
      <c r="F55" s="144">
        <v>0</v>
      </c>
      <c r="G55" s="110">
        <v>0</v>
      </c>
      <c r="H55" s="110">
        <v>0</v>
      </c>
      <c r="I55" s="111"/>
    </row>
    <row r="56" spans="1:9" ht="18" thickBot="1">
      <c r="A56" s="94">
        <v>58</v>
      </c>
      <c r="B56" s="155" t="s">
        <v>76</v>
      </c>
      <c r="C56" s="156"/>
      <c r="D56" s="156"/>
      <c r="E56" s="156"/>
      <c r="F56" s="156"/>
      <c r="G56" s="156"/>
      <c r="H56" s="156"/>
      <c r="I56" s="157"/>
    </row>
    <row r="57" spans="1:9" ht="18">
      <c r="A57" s="94">
        <v>59</v>
      </c>
      <c r="B57" s="125" t="s">
        <v>77</v>
      </c>
      <c r="C57" s="224" t="s">
        <v>61</v>
      </c>
      <c r="D57" s="126">
        <v>0</v>
      </c>
      <c r="E57" s="126">
        <v>0</v>
      </c>
      <c r="F57" s="127">
        <v>0</v>
      </c>
      <c r="G57" s="128">
        <v>0</v>
      </c>
      <c r="H57" s="128">
        <v>0</v>
      </c>
      <c r="I57" s="129"/>
    </row>
    <row r="58" spans="1:9" ht="18">
      <c r="A58" s="94">
        <v>60</v>
      </c>
      <c r="B58" s="101" t="s">
        <v>77</v>
      </c>
      <c r="C58" s="224" t="s">
        <v>63</v>
      </c>
      <c r="D58" s="102">
        <v>0</v>
      </c>
      <c r="E58" s="102">
        <v>0</v>
      </c>
      <c r="F58" s="103">
        <v>0</v>
      </c>
      <c r="G58" s="104">
        <v>0</v>
      </c>
      <c r="H58" s="104">
        <v>0</v>
      </c>
      <c r="I58" s="105"/>
    </row>
    <row r="59" spans="1:9" ht="18">
      <c r="A59" s="94">
        <v>61</v>
      </c>
      <c r="B59" s="101" t="s">
        <v>77</v>
      </c>
      <c r="C59" s="224" t="s">
        <v>64</v>
      </c>
      <c r="D59" s="102">
        <v>0</v>
      </c>
      <c r="E59" s="102">
        <v>0</v>
      </c>
      <c r="F59" s="103">
        <v>0</v>
      </c>
      <c r="G59" s="104">
        <v>0</v>
      </c>
      <c r="H59" s="104">
        <v>0</v>
      </c>
      <c r="I59" s="105"/>
    </row>
    <row r="60" spans="1:9" ht="18">
      <c r="A60" s="94">
        <v>62</v>
      </c>
      <c r="B60" s="101" t="s">
        <v>77</v>
      </c>
      <c r="C60" s="224" t="s">
        <v>65</v>
      </c>
      <c r="D60" s="102">
        <v>0</v>
      </c>
      <c r="E60" s="102">
        <v>0</v>
      </c>
      <c r="F60" s="103">
        <v>0</v>
      </c>
      <c r="G60" s="104">
        <v>0</v>
      </c>
      <c r="H60" s="104">
        <v>0</v>
      </c>
      <c r="I60" s="105"/>
    </row>
    <row r="61" spans="1:9" ht="18">
      <c r="A61" s="94">
        <v>63</v>
      </c>
      <c r="B61" s="101" t="s">
        <v>77</v>
      </c>
      <c r="C61" s="224" t="s">
        <v>66</v>
      </c>
      <c r="D61" s="102">
        <v>0</v>
      </c>
      <c r="E61" s="102">
        <v>0</v>
      </c>
      <c r="F61" s="103">
        <v>0</v>
      </c>
      <c r="G61" s="104">
        <v>0</v>
      </c>
      <c r="H61" s="104">
        <v>0</v>
      </c>
      <c r="I61" s="105"/>
    </row>
    <row r="62" spans="1:9" ht="18">
      <c r="A62" s="94">
        <v>64</v>
      </c>
      <c r="B62" s="101" t="s">
        <v>77</v>
      </c>
      <c r="C62" s="224" t="s">
        <v>67</v>
      </c>
      <c r="D62" s="102">
        <v>0</v>
      </c>
      <c r="E62" s="102">
        <v>0</v>
      </c>
      <c r="F62" s="103">
        <v>0</v>
      </c>
      <c r="G62" s="104">
        <v>0</v>
      </c>
      <c r="H62" s="104">
        <v>0</v>
      </c>
      <c r="I62" s="105"/>
    </row>
    <row r="63" spans="1:9" ht="18">
      <c r="A63" s="94">
        <v>65</v>
      </c>
      <c r="B63" s="101" t="s">
        <v>77</v>
      </c>
      <c r="C63" s="224" t="s">
        <v>68</v>
      </c>
      <c r="D63" s="102">
        <v>0</v>
      </c>
      <c r="E63" s="102">
        <v>0</v>
      </c>
      <c r="F63" s="103">
        <v>0</v>
      </c>
      <c r="G63" s="104">
        <v>0</v>
      </c>
      <c r="H63" s="104">
        <v>0</v>
      </c>
      <c r="I63" s="105"/>
    </row>
    <row r="64" spans="1:9" ht="18" thickBot="1">
      <c r="A64" s="94">
        <v>66</v>
      </c>
      <c r="B64" s="101" t="s">
        <v>77</v>
      </c>
      <c r="C64" s="130" t="s">
        <v>69</v>
      </c>
      <c r="D64" s="102">
        <v>0</v>
      </c>
      <c r="E64" s="102">
        <v>0</v>
      </c>
      <c r="F64" s="103">
        <v>0</v>
      </c>
      <c r="G64" s="104">
        <v>0</v>
      </c>
      <c r="H64" s="104">
        <v>0</v>
      </c>
      <c r="I64" s="105"/>
    </row>
    <row r="65" spans="1:9">
      <c r="A65" s="94">
        <v>68</v>
      </c>
      <c r="B65" s="150" t="s">
        <v>77</v>
      </c>
      <c r="C65" s="137" t="s">
        <v>61</v>
      </c>
      <c r="D65" s="109">
        <v>0</v>
      </c>
      <c r="E65" s="109">
        <v>0</v>
      </c>
      <c r="F65" s="144">
        <v>0</v>
      </c>
      <c r="G65" s="110">
        <v>0</v>
      </c>
      <c r="H65" s="110">
        <v>0</v>
      </c>
      <c r="I65" s="111"/>
    </row>
    <row r="66" spans="1:9">
      <c r="A66" s="94">
        <v>69</v>
      </c>
      <c r="B66" s="142" t="s">
        <v>77</v>
      </c>
      <c r="C66" s="143" t="s">
        <v>70</v>
      </c>
      <c r="D66" s="109">
        <v>0</v>
      </c>
      <c r="E66" s="109">
        <v>0</v>
      </c>
      <c r="F66" s="144">
        <v>0</v>
      </c>
      <c r="G66" s="110">
        <v>0</v>
      </c>
      <c r="H66" s="110">
        <v>0</v>
      </c>
      <c r="I66" s="111"/>
    </row>
    <row r="67" spans="1:9">
      <c r="A67" s="94">
        <v>70</v>
      </c>
      <c r="B67" s="142" t="s">
        <v>77</v>
      </c>
      <c r="C67" s="143" t="s">
        <v>64</v>
      </c>
      <c r="D67" s="109">
        <v>0</v>
      </c>
      <c r="E67" s="109">
        <v>0</v>
      </c>
      <c r="F67" s="144">
        <v>0</v>
      </c>
      <c r="G67" s="110">
        <v>0</v>
      </c>
      <c r="H67" s="110">
        <v>0</v>
      </c>
      <c r="I67" s="111"/>
    </row>
    <row r="68" spans="1:9">
      <c r="A68" s="94">
        <v>71</v>
      </c>
      <c r="B68" s="142" t="s">
        <v>77</v>
      </c>
      <c r="C68" s="143" t="s">
        <v>65</v>
      </c>
      <c r="D68" s="109">
        <v>0</v>
      </c>
      <c r="E68" s="109">
        <v>0</v>
      </c>
      <c r="F68" s="144">
        <v>0</v>
      </c>
      <c r="G68" s="110">
        <v>0</v>
      </c>
      <c r="H68" s="110">
        <v>0</v>
      </c>
      <c r="I68" s="111"/>
    </row>
    <row r="69" spans="1:9">
      <c r="A69" s="94">
        <v>72</v>
      </c>
      <c r="B69" s="142" t="s">
        <v>77</v>
      </c>
      <c r="C69" s="143" t="s">
        <v>71</v>
      </c>
      <c r="D69" s="109">
        <v>0</v>
      </c>
      <c r="E69" s="109">
        <v>0</v>
      </c>
      <c r="F69" s="144">
        <v>0</v>
      </c>
      <c r="G69" s="110">
        <v>0</v>
      </c>
      <c r="H69" s="110">
        <v>0</v>
      </c>
      <c r="I69" s="111"/>
    </row>
    <row r="70" spans="1:9">
      <c r="A70" s="94">
        <v>73</v>
      </c>
      <c r="B70" s="142" t="s">
        <v>77</v>
      </c>
      <c r="C70" s="143" t="s">
        <v>67</v>
      </c>
      <c r="D70" s="109">
        <v>0</v>
      </c>
      <c r="E70" s="109">
        <v>0</v>
      </c>
      <c r="F70" s="144">
        <v>0</v>
      </c>
      <c r="G70" s="110">
        <v>0</v>
      </c>
      <c r="H70" s="110">
        <v>0</v>
      </c>
      <c r="I70" s="111"/>
    </row>
    <row r="71" spans="1:9">
      <c r="A71" s="94">
        <v>74</v>
      </c>
      <c r="B71" s="142" t="s">
        <v>77</v>
      </c>
      <c r="C71" s="143" t="s">
        <v>68</v>
      </c>
      <c r="D71" s="109">
        <v>0</v>
      </c>
      <c r="E71" s="109">
        <v>0</v>
      </c>
      <c r="F71" s="144">
        <v>0</v>
      </c>
      <c r="G71" s="110">
        <v>0</v>
      </c>
      <c r="H71" s="110">
        <v>0</v>
      </c>
      <c r="I71" s="111"/>
    </row>
    <row r="72" spans="1:9">
      <c r="A72" s="94">
        <v>75</v>
      </c>
      <c r="B72" s="142" t="s">
        <v>77</v>
      </c>
      <c r="C72" s="143" t="s">
        <v>69</v>
      </c>
      <c r="D72" s="109">
        <v>0</v>
      </c>
      <c r="E72" s="109">
        <v>0</v>
      </c>
      <c r="F72" s="144">
        <v>0</v>
      </c>
      <c r="G72" s="110">
        <v>0</v>
      </c>
      <c r="H72" s="110">
        <v>0</v>
      </c>
      <c r="I72" s="111"/>
    </row>
  </sheetData>
  <autoFilter ref="A4:I72" xr:uid="{00000000-0009-0000-0000-000001000000}"/>
  <mergeCells count="2">
    <mergeCell ref="B2:I2"/>
    <mergeCell ref="F3:G3"/>
  </mergeCells>
  <pageMargins left="0.7" right="0.7" top="0.75" bottom="0.75" header="0.3" footer="0.3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59"/>
  <sheetViews>
    <sheetView topLeftCell="A16" workbookViewId="0">
      <selection activeCell="D62" sqref="D62"/>
    </sheetView>
  </sheetViews>
  <sheetFormatPr defaultColWidth="8.77734375" defaultRowHeight="12"/>
  <cols>
    <col min="1" max="1" width="9.44140625" style="9" customWidth="1"/>
    <col min="2" max="2" width="22.44140625" style="14" customWidth="1"/>
    <col min="3" max="3" width="11.44140625" style="19" bestFit="1" customWidth="1"/>
    <col min="4" max="4" width="16.6640625" style="19" bestFit="1" customWidth="1"/>
    <col min="5" max="5" width="11.109375" style="9" bestFit="1" customWidth="1"/>
    <col min="6" max="6" width="6.6640625" style="9" bestFit="1" customWidth="1"/>
    <col min="7" max="7" width="15.77734375" style="9" customWidth="1"/>
    <col min="8" max="16384" width="8.77734375" style="9"/>
  </cols>
  <sheetData>
    <row r="1" spans="1:9" ht="36" customHeight="1">
      <c r="A1" s="478"/>
      <c r="B1" s="478"/>
      <c r="C1" s="478"/>
      <c r="D1" s="478"/>
      <c r="E1" s="478"/>
      <c r="F1" s="478"/>
      <c r="G1" s="478"/>
      <c r="H1" s="255"/>
      <c r="I1" s="255"/>
    </row>
    <row r="2" spans="1:9" s="1" customFormat="1" ht="20.45">
      <c r="A2" s="478" t="s">
        <v>146</v>
      </c>
      <c r="B2" s="478"/>
      <c r="C2" s="478"/>
      <c r="D2" s="478"/>
      <c r="E2" s="478"/>
      <c r="F2" s="478"/>
      <c r="G2" s="478"/>
    </row>
    <row r="3" spans="1:9" s="1" customFormat="1" ht="13.15">
      <c r="B3" s="15"/>
      <c r="C3" s="20"/>
      <c r="D3" s="20"/>
    </row>
    <row r="4" spans="1:9" s="1" customFormat="1" ht="12.75" customHeight="1">
      <c r="A4" s="1" t="s">
        <v>147</v>
      </c>
      <c r="B4" s="486" t="s">
        <v>233</v>
      </c>
      <c r="C4" s="486"/>
      <c r="D4" s="2" t="s">
        <v>234</v>
      </c>
      <c r="E4" s="27" t="s">
        <v>235</v>
      </c>
      <c r="F4" s="2" t="s">
        <v>236</v>
      </c>
    </row>
    <row r="5" spans="1:9" s="1" customFormat="1" ht="12.75" customHeight="1">
      <c r="A5" s="1" t="s">
        <v>237</v>
      </c>
      <c r="B5" s="486" t="s">
        <v>238</v>
      </c>
      <c r="C5" s="486"/>
      <c r="D5" s="2" t="s">
        <v>149</v>
      </c>
      <c r="E5" s="27" t="s">
        <v>239</v>
      </c>
      <c r="G5" s="2"/>
    </row>
    <row r="6" spans="1:9" s="1" customFormat="1" ht="12.75" customHeight="1">
      <c r="A6" s="1" t="s">
        <v>240</v>
      </c>
      <c r="B6" s="486" t="s">
        <v>241</v>
      </c>
      <c r="C6" s="486"/>
      <c r="D6" s="2" t="s">
        <v>150</v>
      </c>
      <c r="E6" s="2" t="s">
        <v>242</v>
      </c>
    </row>
    <row r="7" spans="1:9" s="1" customFormat="1" ht="13.15">
      <c r="A7" s="1" t="s">
        <v>243</v>
      </c>
      <c r="B7" s="486" t="s">
        <v>244</v>
      </c>
      <c r="C7" s="486"/>
      <c r="D7" s="2" t="s">
        <v>151</v>
      </c>
      <c r="E7" s="485"/>
      <c r="F7" s="485"/>
      <c r="G7" s="234" t="s">
        <v>245</v>
      </c>
    </row>
    <row r="8" spans="1:9" s="1" customFormat="1" ht="13.9" thickBot="1">
      <c r="A8" s="3"/>
      <c r="B8" s="16"/>
      <c r="C8" s="21"/>
      <c r="D8" s="21"/>
      <c r="E8" s="4"/>
      <c r="F8" s="3"/>
      <c r="G8" s="3"/>
      <c r="I8" s="4"/>
    </row>
    <row r="9" spans="1:9" s="5" customFormat="1">
      <c r="B9" s="17" t="s">
        <v>246</v>
      </c>
      <c r="C9" s="22"/>
      <c r="D9" s="22"/>
      <c r="E9" s="12"/>
    </row>
    <row r="10" spans="1:9" s="5" customFormat="1">
      <c r="B10" s="17" t="s">
        <v>247</v>
      </c>
      <c r="C10" s="23">
        <v>230000</v>
      </c>
      <c r="D10" s="25" t="s">
        <v>248</v>
      </c>
      <c r="E10" s="6" t="s">
        <v>249</v>
      </c>
      <c r="F10" s="6" t="s">
        <v>295</v>
      </c>
    </row>
    <row r="11" spans="1:9" s="5" customFormat="1">
      <c r="B11" s="17"/>
      <c r="C11" s="23"/>
      <c r="D11" s="26"/>
      <c r="E11" s="6" t="s">
        <v>251</v>
      </c>
      <c r="F11" s="5">
        <v>24</v>
      </c>
      <c r="G11" s="5" t="s">
        <v>252</v>
      </c>
    </row>
    <row r="12" spans="1:9" s="5" customFormat="1" ht="12.6" thickBot="1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>
      <c r="A13" s="10" t="s">
        <v>253</v>
      </c>
      <c r="B13" s="487" t="s">
        <v>254</v>
      </c>
      <c r="C13" s="489" t="s">
        <v>255</v>
      </c>
      <c r="D13" s="491" t="s">
        <v>256</v>
      </c>
      <c r="E13" s="493" t="s">
        <v>257</v>
      </c>
      <c r="F13" s="495">
        <f>E59/C10</f>
        <v>569.56521739130437</v>
      </c>
      <c r="G13" s="483" t="s">
        <v>58</v>
      </c>
    </row>
    <row r="14" spans="1:9" s="5" customFormat="1" ht="16.5" customHeight="1" thickBot="1">
      <c r="A14" s="11" t="s">
        <v>258</v>
      </c>
      <c r="B14" s="488"/>
      <c r="C14" s="490"/>
      <c r="D14" s="492"/>
      <c r="E14" s="494"/>
      <c r="F14" s="496"/>
      <c r="G14" s="484"/>
      <c r="I14" s="8"/>
    </row>
    <row r="15" spans="1:9">
      <c r="A15" s="235"/>
      <c r="B15" s="256"/>
      <c r="C15" s="317"/>
      <c r="D15" s="317"/>
      <c r="E15" s="255"/>
      <c r="F15" s="255"/>
      <c r="G15" s="255"/>
      <c r="H15" s="255"/>
      <c r="I15" s="255"/>
    </row>
    <row r="16" spans="1:9">
      <c r="A16" s="236">
        <v>8</v>
      </c>
      <c r="B16" s="311" t="s">
        <v>259</v>
      </c>
      <c r="C16" s="318"/>
      <c r="D16" s="318"/>
      <c r="E16" s="319"/>
      <c r="F16" s="246"/>
      <c r="G16" s="238"/>
      <c r="H16" s="255"/>
      <c r="I16" s="255"/>
    </row>
    <row r="17" spans="1:7" ht="24">
      <c r="A17" s="235"/>
      <c r="B17" s="256" t="s">
        <v>260</v>
      </c>
      <c r="C17" s="317" t="s">
        <v>47</v>
      </c>
      <c r="D17" s="317" t="s">
        <v>373</v>
      </c>
      <c r="E17" s="320">
        <v>13219332</v>
      </c>
      <c r="F17" s="239">
        <f t="shared" ref="F17:F28" si="0">E17/$C$10</f>
        <v>57.47535652173913</v>
      </c>
      <c r="G17" s="240"/>
    </row>
    <row r="18" spans="1:7">
      <c r="A18" s="241"/>
      <c r="B18" s="242" t="s">
        <v>261</v>
      </c>
      <c r="C18" s="321" t="s">
        <v>19</v>
      </c>
      <c r="D18" s="321" t="s">
        <v>358</v>
      </c>
      <c r="E18" s="322">
        <v>5374621.8300000001</v>
      </c>
      <c r="F18" s="239">
        <f t="shared" si="0"/>
        <v>23.367920999999999</v>
      </c>
      <c r="G18" s="243"/>
    </row>
    <row r="19" spans="1:7">
      <c r="A19" s="235"/>
      <c r="B19" s="256" t="s">
        <v>263</v>
      </c>
      <c r="C19" s="317" t="s">
        <v>15</v>
      </c>
      <c r="D19" s="317" t="s">
        <v>408</v>
      </c>
      <c r="E19" s="320">
        <v>3620000</v>
      </c>
      <c r="F19" s="239">
        <f t="shared" si="0"/>
        <v>15.739130434782609</v>
      </c>
      <c r="G19" s="240"/>
    </row>
    <row r="20" spans="1:7">
      <c r="A20" s="241"/>
      <c r="B20" s="242" t="s">
        <v>264</v>
      </c>
      <c r="C20" s="244" t="s">
        <v>21</v>
      </c>
      <c r="D20" s="321" t="s">
        <v>301</v>
      </c>
      <c r="E20" s="322">
        <v>4620995</v>
      </c>
      <c r="F20" s="239">
        <f t="shared" si="0"/>
        <v>20.091282608695654</v>
      </c>
      <c r="G20" s="243"/>
    </row>
    <row r="21" spans="1:7">
      <c r="A21" s="241"/>
      <c r="B21" s="245" t="s">
        <v>265</v>
      </c>
      <c r="C21" s="244" t="s">
        <v>19</v>
      </c>
      <c r="D21" s="321" t="s">
        <v>361</v>
      </c>
      <c r="E21" s="322">
        <v>1956419</v>
      </c>
      <c r="F21" s="239">
        <f t="shared" si="0"/>
        <v>8.506169565217391</v>
      </c>
      <c r="G21" s="243"/>
    </row>
    <row r="22" spans="1:7">
      <c r="A22" s="235"/>
      <c r="B22" s="256" t="s">
        <v>266</v>
      </c>
      <c r="C22" s="323" t="s">
        <v>49</v>
      </c>
      <c r="D22" s="323" t="s">
        <v>435</v>
      </c>
      <c r="E22" s="324">
        <v>404000</v>
      </c>
      <c r="F22" s="239">
        <f t="shared" si="0"/>
        <v>1.7565217391304349</v>
      </c>
      <c r="G22" s="240"/>
    </row>
    <row r="23" spans="1:7" ht="22.5" customHeight="1">
      <c r="A23" s="241"/>
      <c r="B23" s="242" t="s">
        <v>267</v>
      </c>
      <c r="C23" s="321" t="s">
        <v>49</v>
      </c>
      <c r="D23" s="328" t="s">
        <v>436</v>
      </c>
      <c r="E23" s="322">
        <v>642406</v>
      </c>
      <c r="F23" s="239">
        <f t="shared" si="0"/>
        <v>2.7930695652173911</v>
      </c>
      <c r="G23" s="243"/>
    </row>
    <row r="24" spans="1:7" ht="22.5" customHeight="1">
      <c r="A24" s="220"/>
      <c r="B24" s="242" t="s">
        <v>268</v>
      </c>
      <c r="C24" s="321" t="s">
        <v>11</v>
      </c>
      <c r="D24" s="321" t="s">
        <v>309</v>
      </c>
      <c r="E24" s="322">
        <v>659061</v>
      </c>
      <c r="F24" s="239">
        <f t="shared" si="0"/>
        <v>2.8654826086956522</v>
      </c>
      <c r="G24" s="29"/>
    </row>
    <row r="25" spans="1:7">
      <c r="A25" s="235"/>
      <c r="B25" s="242" t="s">
        <v>182</v>
      </c>
      <c r="C25" s="321" t="s">
        <v>47</v>
      </c>
      <c r="D25" s="321" t="s">
        <v>437</v>
      </c>
      <c r="E25" s="322">
        <v>500212</v>
      </c>
      <c r="F25" s="239">
        <f t="shared" si="0"/>
        <v>2.1748347826086958</v>
      </c>
      <c r="G25" s="255"/>
    </row>
    <row r="26" spans="1:7" ht="24">
      <c r="A26" s="235"/>
      <c r="B26" s="242" t="s">
        <v>269</v>
      </c>
      <c r="C26" s="321" t="s">
        <v>47</v>
      </c>
      <c r="D26" s="321" t="s">
        <v>313</v>
      </c>
      <c r="E26" s="322">
        <v>450360</v>
      </c>
      <c r="F26" s="239">
        <f t="shared" si="0"/>
        <v>1.9580869565217391</v>
      </c>
      <c r="G26" s="255"/>
    </row>
    <row r="27" spans="1:7">
      <c r="A27" s="235"/>
      <c r="B27" s="242" t="s">
        <v>270</v>
      </c>
      <c r="C27" s="321" t="s">
        <v>49</v>
      </c>
      <c r="D27" s="321" t="s">
        <v>314</v>
      </c>
      <c r="E27" s="322">
        <v>54667</v>
      </c>
      <c r="F27" s="239">
        <f t="shared" si="0"/>
        <v>0.23768260869565216</v>
      </c>
      <c r="G27" s="255"/>
    </row>
    <row r="28" spans="1:7">
      <c r="A28" s="235"/>
      <c r="B28" s="242" t="s">
        <v>271</v>
      </c>
      <c r="C28" s="321" t="s">
        <v>11</v>
      </c>
      <c r="D28" s="321" t="s">
        <v>341</v>
      </c>
      <c r="E28" s="322">
        <v>33000</v>
      </c>
      <c r="F28" s="239">
        <f t="shared" si="0"/>
        <v>0.14347826086956522</v>
      </c>
      <c r="G28" s="255"/>
    </row>
    <row r="29" spans="1:7">
      <c r="A29" s="236">
        <v>9</v>
      </c>
      <c r="B29" s="311" t="s">
        <v>272</v>
      </c>
      <c r="C29" s="318"/>
      <c r="D29" s="318"/>
      <c r="E29" s="319"/>
      <c r="F29" s="246"/>
      <c r="G29" s="238"/>
    </row>
    <row r="30" spans="1:7">
      <c r="A30" s="247"/>
      <c r="B30" s="248" t="s">
        <v>211</v>
      </c>
      <c r="C30" s="325" t="s">
        <v>15</v>
      </c>
      <c r="D30" s="325" t="s">
        <v>438</v>
      </c>
      <c r="E30" s="326">
        <v>2677200</v>
      </c>
      <c r="F30" s="239">
        <f>E30/$C$10</f>
        <v>11.64</v>
      </c>
      <c r="G30" s="249"/>
    </row>
    <row r="31" spans="1:7">
      <c r="A31" s="236">
        <v>10</v>
      </c>
      <c r="B31" s="311" t="s">
        <v>273</v>
      </c>
      <c r="C31" s="318"/>
      <c r="D31" s="318"/>
      <c r="E31" s="319"/>
      <c r="F31" s="246"/>
      <c r="G31" s="238"/>
    </row>
    <row r="32" spans="1:7">
      <c r="A32" s="247"/>
      <c r="B32" s="248" t="s">
        <v>274</v>
      </c>
      <c r="C32" s="325" t="s">
        <v>21</v>
      </c>
      <c r="D32" s="325" t="s">
        <v>318</v>
      </c>
      <c r="E32" s="326">
        <v>387995</v>
      </c>
      <c r="F32" s="239">
        <f>E32/$C$10</f>
        <v>1.6869347826086956</v>
      </c>
      <c r="G32" s="249"/>
    </row>
    <row r="33" spans="1:7">
      <c r="A33" s="220"/>
      <c r="B33" s="250" t="s">
        <v>275</v>
      </c>
      <c r="C33" s="251" t="s">
        <v>47</v>
      </c>
      <c r="D33" s="325" t="s">
        <v>320</v>
      </c>
      <c r="E33" s="326">
        <v>725664</v>
      </c>
      <c r="F33" s="239">
        <f>E33/$C$10</f>
        <v>3.1550608695652174</v>
      </c>
      <c r="G33" s="29"/>
    </row>
    <row r="34" spans="1:7">
      <c r="A34" s="235"/>
      <c r="B34" s="256" t="s">
        <v>276</v>
      </c>
      <c r="C34" s="317" t="s">
        <v>11</v>
      </c>
      <c r="D34" s="325" t="s">
        <v>322</v>
      </c>
      <c r="E34" s="326">
        <v>254221</v>
      </c>
      <c r="F34" s="239">
        <f>E34/$C$10</f>
        <v>1.1053086956521738</v>
      </c>
      <c r="G34" s="255"/>
    </row>
    <row r="35" spans="1:7">
      <c r="A35" s="247"/>
      <c r="B35" s="256" t="s">
        <v>277</v>
      </c>
      <c r="C35" s="317" t="s">
        <v>15</v>
      </c>
      <c r="D35" s="325" t="s">
        <v>439</v>
      </c>
      <c r="E35" s="326">
        <v>54112</v>
      </c>
      <c r="F35" s="239">
        <f>E35/$C$10</f>
        <v>0.23526956521739131</v>
      </c>
      <c r="G35" s="249"/>
    </row>
    <row r="36" spans="1:7">
      <c r="A36" s="236">
        <v>12</v>
      </c>
      <c r="B36" s="311" t="s">
        <v>278</v>
      </c>
      <c r="C36" s="318"/>
      <c r="D36" s="318"/>
      <c r="E36" s="319"/>
      <c r="F36" s="246"/>
      <c r="G36" s="238"/>
    </row>
    <row r="37" spans="1:7">
      <c r="A37" s="247"/>
      <c r="B37" s="248" t="s">
        <v>279</v>
      </c>
      <c r="C37" s="325" t="s">
        <v>19</v>
      </c>
      <c r="D37" s="325" t="s">
        <v>324</v>
      </c>
      <c r="E37" s="326">
        <v>2079200</v>
      </c>
      <c r="F37" s="239">
        <f>E37/$C$10</f>
        <v>9.0399999999999991</v>
      </c>
      <c r="G37" s="249"/>
    </row>
    <row r="38" spans="1:7">
      <c r="A38" s="236">
        <v>13</v>
      </c>
      <c r="B38" s="311" t="s">
        <v>280</v>
      </c>
      <c r="C38" s="318"/>
      <c r="D38" s="318"/>
      <c r="E38" s="319"/>
      <c r="F38" s="246"/>
      <c r="G38" s="238"/>
    </row>
    <row r="39" spans="1:7">
      <c r="A39" s="247"/>
      <c r="B39" s="248" t="s">
        <v>281</v>
      </c>
      <c r="C39" s="327" t="s">
        <v>9</v>
      </c>
      <c r="D39" s="327" t="s">
        <v>440</v>
      </c>
      <c r="E39" s="326">
        <v>12261162</v>
      </c>
      <c r="F39" s="239">
        <f>E39/$C$10</f>
        <v>53.309399999999997</v>
      </c>
      <c r="G39" s="249"/>
    </row>
    <row r="40" spans="1:7">
      <c r="A40" s="220"/>
      <c r="B40" s="250" t="s">
        <v>282</v>
      </c>
      <c r="C40" s="252" t="s">
        <v>9</v>
      </c>
      <c r="D40" s="327" t="s">
        <v>328</v>
      </c>
      <c r="E40" s="326">
        <v>25234561</v>
      </c>
      <c r="F40" s="239">
        <f>E40/$C$10</f>
        <v>109.71548260869565</v>
      </c>
      <c r="G40" s="29"/>
    </row>
    <row r="41" spans="1:7">
      <c r="A41" s="235"/>
      <c r="B41" s="256" t="s">
        <v>283</v>
      </c>
      <c r="C41" s="317" t="s">
        <v>9</v>
      </c>
      <c r="D41" s="327" t="s">
        <v>329</v>
      </c>
      <c r="E41" s="326">
        <v>8164197</v>
      </c>
      <c r="F41" s="239">
        <f>E41/$C$10</f>
        <v>35.496508695652174</v>
      </c>
      <c r="G41" s="255"/>
    </row>
    <row r="42" spans="1:7">
      <c r="A42" s="236">
        <v>14</v>
      </c>
      <c r="B42" s="311" t="s">
        <v>284</v>
      </c>
      <c r="C42" s="318"/>
      <c r="D42" s="318"/>
      <c r="E42" s="319"/>
      <c r="F42" s="246"/>
      <c r="G42" s="238"/>
    </row>
    <row r="43" spans="1:7">
      <c r="A43" s="247"/>
      <c r="B43" s="248" t="s">
        <v>285</v>
      </c>
      <c r="C43" s="327" t="s">
        <v>21</v>
      </c>
      <c r="D43" s="327" t="s">
        <v>346</v>
      </c>
      <c r="E43" s="326">
        <v>23516600</v>
      </c>
      <c r="F43" s="239">
        <f>E43/$C$10</f>
        <v>102.24608695652174</v>
      </c>
      <c r="G43" s="249"/>
    </row>
    <row r="44" spans="1:7">
      <c r="A44" s="235"/>
      <c r="B44" s="256" t="s">
        <v>286</v>
      </c>
      <c r="C44" s="317" t="s">
        <v>15</v>
      </c>
      <c r="D44" s="327" t="s">
        <v>404</v>
      </c>
      <c r="E44" s="326">
        <v>5325000</v>
      </c>
      <c r="F44" s="239">
        <f>E44/$C$10</f>
        <v>23.152173913043477</v>
      </c>
      <c r="G44" s="255"/>
    </row>
    <row r="45" spans="1:7">
      <c r="A45" s="235"/>
      <c r="B45" s="256" t="s">
        <v>287</v>
      </c>
      <c r="C45" s="317" t="s">
        <v>47</v>
      </c>
      <c r="D45" s="327" t="s">
        <v>441</v>
      </c>
      <c r="E45" s="326">
        <v>10350212</v>
      </c>
      <c r="F45" s="239">
        <f>E45/$C$10</f>
        <v>45.000921739130433</v>
      </c>
      <c r="G45" s="255"/>
    </row>
    <row r="46" spans="1:7">
      <c r="A46" s="236"/>
      <c r="B46" s="311" t="s">
        <v>223</v>
      </c>
      <c r="C46" s="318"/>
      <c r="D46" s="318"/>
      <c r="E46" s="253"/>
      <c r="F46" s="246"/>
      <c r="G46" s="238"/>
    </row>
    <row r="47" spans="1:7" ht="24">
      <c r="A47" s="247"/>
      <c r="B47" s="248" t="s">
        <v>224</v>
      </c>
      <c r="C47" s="327" t="s">
        <v>288</v>
      </c>
      <c r="D47" s="327"/>
      <c r="E47" s="282"/>
      <c r="F47" s="239">
        <f>E47/$C$10</f>
        <v>0</v>
      </c>
      <c r="G47" s="254"/>
    </row>
    <row r="48" spans="1:7">
      <c r="A48" s="255"/>
      <c r="B48" s="256"/>
      <c r="C48" s="317"/>
      <c r="D48" s="317"/>
      <c r="E48" s="257"/>
      <c r="F48" s="258"/>
      <c r="G48" s="255"/>
    </row>
    <row r="49" spans="2:7">
      <c r="B49" s="256" t="s">
        <v>226</v>
      </c>
      <c r="C49" s="317"/>
      <c r="D49" s="317"/>
      <c r="E49" s="259">
        <f>SUM(E16:E48)</f>
        <v>122565197.83</v>
      </c>
      <c r="F49" s="260">
        <f>E49/$C$10</f>
        <v>532.89216447826084</v>
      </c>
      <c r="G49" s="255"/>
    </row>
    <row r="50" spans="2:7" ht="7.5" customHeight="1">
      <c r="B50" s="256"/>
      <c r="C50" s="317"/>
      <c r="D50" s="317"/>
      <c r="E50" s="259"/>
      <c r="F50" s="261"/>
      <c r="G50" s="255"/>
    </row>
    <row r="51" spans="2:7">
      <c r="B51" s="256" t="s">
        <v>289</v>
      </c>
      <c r="C51" s="262">
        <f>(10/1000)+(12/1000)</f>
        <v>2.1999999999999999E-2</v>
      </c>
      <c r="D51" s="317"/>
      <c r="E51" s="263">
        <f>E49*C51</f>
        <v>2696434.3522599996</v>
      </c>
      <c r="F51" s="264">
        <f>E51/$C$10</f>
        <v>11.723627618521737</v>
      </c>
      <c r="G51" s="255"/>
    </row>
    <row r="52" spans="2:7" ht="11.25" customHeight="1">
      <c r="B52" s="256" t="s">
        <v>5</v>
      </c>
      <c r="C52" s="28">
        <v>0.02</v>
      </c>
      <c r="D52" s="317"/>
      <c r="E52" s="263">
        <f>E49*C52</f>
        <v>2451303.9566000002</v>
      </c>
      <c r="F52" s="264">
        <f>E52/$C$10</f>
        <v>10.657843289565218</v>
      </c>
      <c r="G52" s="234" t="s">
        <v>290</v>
      </c>
    </row>
    <row r="53" spans="2:7" ht="12" customHeight="1">
      <c r="B53" s="256" t="s">
        <v>291</v>
      </c>
      <c r="C53" s="262">
        <f>E53/E55</f>
        <v>9.9772392336435096E-3</v>
      </c>
      <c r="D53" s="317"/>
      <c r="E53" s="263">
        <f>E55-E52-E51-E49</f>
        <v>1287063.8611400127</v>
      </c>
      <c r="F53" s="264">
        <f>E53/$C$10</f>
        <v>5.5959298310435335</v>
      </c>
      <c r="G53" s="255"/>
    </row>
    <row r="54" spans="2:7" ht="8.25" customHeight="1">
      <c r="B54" s="256"/>
      <c r="C54" s="317"/>
      <c r="D54" s="317"/>
      <c r="E54" s="257"/>
      <c r="F54" s="258"/>
      <c r="G54" s="255"/>
    </row>
    <row r="55" spans="2:7">
      <c r="B55" s="256" t="s">
        <v>292</v>
      </c>
      <c r="C55" s="317"/>
      <c r="D55" s="317"/>
      <c r="E55" s="265">
        <v>129000000</v>
      </c>
      <c r="F55" s="260">
        <f>E55/$C$10</f>
        <v>560.86956521739125</v>
      </c>
      <c r="G55" s="255"/>
    </row>
    <row r="56" spans="2:7" ht="7.5" customHeight="1">
      <c r="B56" s="256"/>
      <c r="C56" s="317"/>
      <c r="D56" s="317"/>
      <c r="E56" s="255"/>
      <c r="F56" s="261"/>
      <c r="G56" s="255"/>
    </row>
    <row r="57" spans="2:7">
      <c r="B57" s="256" t="s">
        <v>293</v>
      </c>
      <c r="C57" s="317"/>
      <c r="D57" s="317"/>
      <c r="E57" s="266">
        <v>1000000</v>
      </c>
      <c r="F57" s="264"/>
      <c r="G57" s="255"/>
    </row>
    <row r="58" spans="2:7" ht="9" customHeight="1">
      <c r="B58" s="256" t="s">
        <v>294</v>
      </c>
      <c r="C58" s="317"/>
      <c r="D58" s="317"/>
      <c r="E58" s="266">
        <v>1000000</v>
      </c>
      <c r="F58" s="261"/>
      <c r="G58" s="255"/>
    </row>
    <row r="59" spans="2:7">
      <c r="B59" s="256" t="s">
        <v>232</v>
      </c>
      <c r="C59" s="317"/>
      <c r="D59" s="317"/>
      <c r="E59" s="267">
        <f>E55+E57+E58</f>
        <v>131000000</v>
      </c>
      <c r="F59" s="255"/>
      <c r="G59" s="255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0:G74"/>
  <sheetViews>
    <sheetView topLeftCell="A46" workbookViewId="0">
      <selection activeCell="F68" sqref="F68"/>
    </sheetView>
  </sheetViews>
  <sheetFormatPr defaultRowHeight="15.6"/>
  <cols>
    <col min="7" max="7" width="9.6640625" bestFit="1" customWidth="1"/>
  </cols>
  <sheetData>
    <row r="10" spans="2:7">
      <c r="B10" s="361" t="s">
        <v>442</v>
      </c>
      <c r="C10" s="233" t="s">
        <v>443</v>
      </c>
      <c r="D10" s="233"/>
      <c r="E10" s="233"/>
      <c r="F10" s="362">
        <v>80136</v>
      </c>
      <c r="G10" s="362">
        <f>F10+F11</f>
        <v>124133</v>
      </c>
    </row>
    <row r="11" spans="2:7">
      <c r="B11" s="361" t="s">
        <v>444</v>
      </c>
      <c r="C11" s="233" t="s">
        <v>445</v>
      </c>
      <c r="D11" s="233"/>
      <c r="E11" s="233"/>
      <c r="F11" s="362">
        <v>43997</v>
      </c>
      <c r="G11" s="233"/>
    </row>
    <row r="12" spans="2:7">
      <c r="B12" s="361" t="s">
        <v>446</v>
      </c>
      <c r="C12" s="233" t="s">
        <v>447</v>
      </c>
      <c r="D12" s="233"/>
      <c r="E12" s="233"/>
      <c r="F12" s="362">
        <v>1315</v>
      </c>
      <c r="G12" s="362">
        <f>F12+F13</f>
        <v>2852</v>
      </c>
    </row>
    <row r="13" spans="2:7">
      <c r="B13" s="361" t="s">
        <v>448</v>
      </c>
      <c r="C13" s="233" t="s">
        <v>449</v>
      </c>
      <c r="D13" s="233"/>
      <c r="E13" s="233"/>
      <c r="F13" s="362">
        <v>1537</v>
      </c>
      <c r="G13" s="233"/>
    </row>
    <row r="14" spans="2:7">
      <c r="B14" s="361" t="s">
        <v>450</v>
      </c>
      <c r="C14" s="233" t="s">
        <v>451</v>
      </c>
      <c r="D14" s="233"/>
      <c r="E14" s="233"/>
      <c r="F14" s="362">
        <v>2509</v>
      </c>
      <c r="G14" s="363">
        <f>F14+F15</f>
        <v>3356</v>
      </c>
    </row>
    <row r="15" spans="2:7">
      <c r="B15" s="361" t="s">
        <v>452</v>
      </c>
      <c r="C15" s="233" t="s">
        <v>453</v>
      </c>
      <c r="D15" s="233"/>
      <c r="E15" s="233"/>
      <c r="F15" s="233">
        <v>847</v>
      </c>
      <c r="G15" s="233"/>
    </row>
    <row r="16" spans="2:7">
      <c r="B16" s="361" t="s">
        <v>454</v>
      </c>
      <c r="C16" s="233" t="s">
        <v>455</v>
      </c>
      <c r="D16" s="233"/>
      <c r="E16" s="233"/>
      <c r="F16" s="362">
        <v>112333</v>
      </c>
      <c r="G16" s="364">
        <f>F16+F17</f>
        <v>309495</v>
      </c>
    </row>
    <row r="17" spans="2:7">
      <c r="B17" s="361" t="s">
        <v>456</v>
      </c>
      <c r="C17" s="233" t="s">
        <v>457</v>
      </c>
      <c r="D17" s="233"/>
      <c r="E17" s="233"/>
      <c r="F17" s="362">
        <v>197162</v>
      </c>
      <c r="G17" s="233"/>
    </row>
    <row r="18" spans="2:7">
      <c r="B18" s="361" t="s">
        <v>458</v>
      </c>
      <c r="C18" s="233" t="s">
        <v>459</v>
      </c>
      <c r="D18" s="233"/>
      <c r="E18" s="233"/>
      <c r="F18" s="362">
        <v>83235</v>
      </c>
      <c r="G18" s="363">
        <f>F18+F19</f>
        <v>675943</v>
      </c>
    </row>
    <row r="19" spans="2:7">
      <c r="B19" s="361" t="s">
        <v>460</v>
      </c>
      <c r="C19" s="233" t="s">
        <v>461</v>
      </c>
      <c r="D19" s="233"/>
      <c r="E19" s="233"/>
      <c r="F19" s="362">
        <v>592708</v>
      </c>
      <c r="G19" s="233"/>
    </row>
    <row r="20" spans="2:7">
      <c r="B20" s="361" t="s">
        <v>462</v>
      </c>
      <c r="C20" s="233" t="s">
        <v>463</v>
      </c>
      <c r="D20" s="233"/>
      <c r="E20" s="233"/>
      <c r="F20" s="362">
        <v>4737</v>
      </c>
      <c r="G20" s="363">
        <f>F20+F21</f>
        <v>82985</v>
      </c>
    </row>
    <row r="21" spans="2:7">
      <c r="B21" s="361" t="s">
        <v>464</v>
      </c>
      <c r="C21" s="233" t="s">
        <v>465</v>
      </c>
      <c r="D21" s="233"/>
      <c r="E21" s="233"/>
      <c r="F21" s="362">
        <v>78248</v>
      </c>
      <c r="G21" s="233"/>
    </row>
    <row r="22" spans="2:7">
      <c r="B22" s="361" t="s">
        <v>466</v>
      </c>
      <c r="C22" s="233" t="s">
        <v>467</v>
      </c>
      <c r="D22" s="233"/>
      <c r="E22" s="233"/>
      <c r="F22" s="362">
        <v>9000</v>
      </c>
      <c r="G22" s="363">
        <f>F22+F23</f>
        <v>11900</v>
      </c>
    </row>
    <row r="23" spans="2:7">
      <c r="B23" s="361" t="s">
        <v>468</v>
      </c>
      <c r="C23" s="233" t="s">
        <v>469</v>
      </c>
      <c r="D23" s="233"/>
      <c r="E23" s="233"/>
      <c r="F23" s="362">
        <v>2900</v>
      </c>
      <c r="G23" s="233"/>
    </row>
    <row r="24" spans="2:7">
      <c r="B24" s="361" t="s">
        <v>470</v>
      </c>
      <c r="C24" s="233" t="s">
        <v>471</v>
      </c>
      <c r="D24" s="233"/>
      <c r="E24" s="233"/>
      <c r="F24" s="362">
        <v>35688</v>
      </c>
      <c r="G24" s="363">
        <f>F24+F25</f>
        <v>151276</v>
      </c>
    </row>
    <row r="25" spans="2:7">
      <c r="B25" s="361" t="s">
        <v>472</v>
      </c>
      <c r="C25" s="233" t="s">
        <v>473</v>
      </c>
      <c r="D25" s="233"/>
      <c r="E25" s="233"/>
      <c r="F25" s="362">
        <v>115588</v>
      </c>
      <c r="G25" s="233"/>
    </row>
    <row r="26" spans="2:7">
      <c r="B26" s="361" t="s">
        <v>474</v>
      </c>
      <c r="C26" s="233" t="s">
        <v>475</v>
      </c>
      <c r="D26" s="233"/>
      <c r="E26" s="233"/>
      <c r="F26" s="362">
        <v>160838</v>
      </c>
      <c r="G26" s="365">
        <f>F26+F27</f>
        <v>214712</v>
      </c>
    </row>
    <row r="27" spans="2:7">
      <c r="B27" s="361" t="s">
        <v>476</v>
      </c>
      <c r="C27" s="233" t="s">
        <v>477</v>
      </c>
      <c r="D27" s="233"/>
      <c r="E27" s="233"/>
      <c r="F27" s="362">
        <v>53874</v>
      </c>
      <c r="G27" s="233"/>
    </row>
    <row r="28" spans="2:7">
      <c r="B28" s="361" t="s">
        <v>478</v>
      </c>
      <c r="C28" s="233" t="s">
        <v>479</v>
      </c>
      <c r="D28" s="233"/>
      <c r="E28" s="233"/>
      <c r="F28" s="362">
        <v>242616</v>
      </c>
      <c r="G28" s="370">
        <f>F28+F29</f>
        <v>438882</v>
      </c>
    </row>
    <row r="29" spans="2:7">
      <c r="B29" s="361" t="s">
        <v>480</v>
      </c>
      <c r="C29" s="233" t="s">
        <v>481</v>
      </c>
      <c r="D29" s="233"/>
      <c r="E29" s="233"/>
      <c r="F29" s="362">
        <v>196266</v>
      </c>
      <c r="G29" s="233"/>
    </row>
    <row r="30" spans="2:7">
      <c r="B30" s="361" t="s">
        <v>482</v>
      </c>
      <c r="C30" s="233" t="s">
        <v>483</v>
      </c>
      <c r="D30" s="233"/>
      <c r="E30" s="233"/>
      <c r="F30" s="362">
        <v>353226</v>
      </c>
      <c r="G30" s="366">
        <f>F30+F31</f>
        <v>1310293</v>
      </c>
    </row>
    <row r="31" spans="2:7">
      <c r="B31" s="361" t="s">
        <v>484</v>
      </c>
      <c r="C31" s="233" t="s">
        <v>485</v>
      </c>
      <c r="D31" s="233"/>
      <c r="E31" s="233"/>
      <c r="F31" s="362">
        <v>957067</v>
      </c>
      <c r="G31" s="233"/>
    </row>
    <row r="32" spans="2:7">
      <c r="B32" s="361" t="s">
        <v>486</v>
      </c>
      <c r="C32" s="233" t="s">
        <v>487</v>
      </c>
      <c r="D32" s="233"/>
      <c r="E32" s="233"/>
      <c r="F32" s="362">
        <v>114738</v>
      </c>
      <c r="G32" s="366">
        <f>F32+F33</f>
        <v>178734</v>
      </c>
    </row>
    <row r="33" spans="2:7">
      <c r="B33" s="361" t="s">
        <v>488</v>
      </c>
      <c r="C33" s="233" t="s">
        <v>489</v>
      </c>
      <c r="D33" s="233"/>
      <c r="E33" s="233"/>
      <c r="F33" s="362">
        <v>63996</v>
      </c>
      <c r="G33" s="233"/>
    </row>
    <row r="34" spans="2:7">
      <c r="B34" s="361" t="s">
        <v>490</v>
      </c>
      <c r="C34" s="233" t="s">
        <v>491</v>
      </c>
      <c r="D34" s="233"/>
      <c r="E34" s="233"/>
      <c r="F34" s="362">
        <v>140019</v>
      </c>
      <c r="G34" s="370">
        <f>F34+F35</f>
        <v>350764</v>
      </c>
    </row>
    <row r="35" spans="2:7">
      <c r="B35" s="361" t="s">
        <v>492</v>
      </c>
      <c r="C35" s="233" t="s">
        <v>493</v>
      </c>
      <c r="D35" s="233"/>
      <c r="E35" s="233"/>
      <c r="F35" s="362">
        <v>210745</v>
      </c>
      <c r="G35" s="233"/>
    </row>
    <row r="36" spans="2:7">
      <c r="B36" s="361" t="s">
        <v>494</v>
      </c>
      <c r="C36" s="233" t="s">
        <v>495</v>
      </c>
      <c r="D36" s="233"/>
      <c r="E36" s="233"/>
      <c r="F36" s="362">
        <v>32992</v>
      </c>
      <c r="G36" s="365">
        <f>F36+F37</f>
        <v>58190</v>
      </c>
    </row>
    <row r="37" spans="2:7">
      <c r="B37" s="361" t="s">
        <v>496</v>
      </c>
      <c r="C37" s="233" t="s">
        <v>497</v>
      </c>
      <c r="D37" s="233"/>
      <c r="E37" s="233"/>
      <c r="F37" s="362">
        <v>25198</v>
      </c>
      <c r="G37" s="233"/>
    </row>
    <row r="38" spans="2:7">
      <c r="B38" s="361" t="s">
        <v>498</v>
      </c>
      <c r="C38" s="233" t="s">
        <v>499</v>
      </c>
      <c r="D38" s="233"/>
      <c r="E38" s="233"/>
      <c r="F38" s="362">
        <v>14120</v>
      </c>
      <c r="G38" s="362">
        <f>F38+F39</f>
        <v>52002</v>
      </c>
    </row>
    <row r="39" spans="2:7">
      <c r="B39" s="361" t="s">
        <v>500</v>
      </c>
      <c r="C39" s="233" t="s">
        <v>501</v>
      </c>
      <c r="D39" s="233"/>
      <c r="E39" s="233"/>
      <c r="F39" s="362">
        <v>37882</v>
      </c>
      <c r="G39" s="233"/>
    </row>
    <row r="40" spans="2:7">
      <c r="B40" s="361" t="s">
        <v>502</v>
      </c>
      <c r="C40" s="233" t="s">
        <v>503</v>
      </c>
      <c r="D40" s="233"/>
      <c r="E40" s="233"/>
      <c r="F40" s="362">
        <v>61094</v>
      </c>
      <c r="G40" s="369">
        <f>F40+F41</f>
        <v>147273</v>
      </c>
    </row>
    <row r="41" spans="2:7">
      <c r="B41" s="361" t="s">
        <v>504</v>
      </c>
      <c r="C41" s="233" t="s">
        <v>505</v>
      </c>
      <c r="D41" s="233"/>
      <c r="E41" s="233"/>
      <c r="F41" s="362">
        <v>86179</v>
      </c>
      <c r="G41" s="233"/>
    </row>
    <row r="42" spans="2:7">
      <c r="B42" s="361" t="s">
        <v>506</v>
      </c>
      <c r="C42" s="233" t="s">
        <v>507</v>
      </c>
      <c r="D42" s="233"/>
      <c r="E42" s="233"/>
      <c r="F42" s="362">
        <v>25712</v>
      </c>
      <c r="G42" s="370">
        <f>F42+F43</f>
        <v>100805</v>
      </c>
    </row>
    <row r="43" spans="2:7">
      <c r="B43" s="361" t="s">
        <v>508</v>
      </c>
      <c r="C43" s="233" t="s">
        <v>509</v>
      </c>
      <c r="D43" s="233"/>
      <c r="E43" s="233"/>
      <c r="F43" s="362">
        <v>75093</v>
      </c>
      <c r="G43" s="233"/>
    </row>
    <row r="44" spans="2:7">
      <c r="B44" s="361" t="s">
        <v>510</v>
      </c>
      <c r="C44" s="233" t="s">
        <v>511</v>
      </c>
      <c r="D44" s="233"/>
      <c r="E44" s="233"/>
      <c r="F44" s="362">
        <v>7065</v>
      </c>
      <c r="G44" s="233"/>
    </row>
    <row r="45" spans="2:7">
      <c r="B45" s="361" t="s">
        <v>512</v>
      </c>
      <c r="C45" s="233" t="s">
        <v>513</v>
      </c>
      <c r="D45" s="233"/>
      <c r="E45" s="233"/>
      <c r="F45" s="369">
        <v>20850</v>
      </c>
      <c r="G45" s="233"/>
    </row>
    <row r="46" spans="2:7">
      <c r="B46" s="361" t="s">
        <v>514</v>
      </c>
      <c r="C46" s="233" t="s">
        <v>515</v>
      </c>
      <c r="D46" s="233"/>
      <c r="E46" s="233"/>
      <c r="F46" s="362">
        <v>6650</v>
      </c>
      <c r="G46" s="367">
        <f>F46+F47</f>
        <v>23890</v>
      </c>
    </row>
    <row r="47" spans="2:7">
      <c r="B47" s="361" t="s">
        <v>516</v>
      </c>
      <c r="C47" s="233" t="s">
        <v>517</v>
      </c>
      <c r="D47" s="233"/>
      <c r="E47" s="233"/>
      <c r="F47" s="362">
        <v>17240</v>
      </c>
      <c r="G47" s="233"/>
    </row>
    <row r="48" spans="2:7">
      <c r="B48" s="361" t="s">
        <v>518</v>
      </c>
      <c r="C48" s="233" t="s">
        <v>519</v>
      </c>
      <c r="D48" s="233"/>
      <c r="E48" s="233"/>
      <c r="F48" s="362">
        <v>185549</v>
      </c>
      <c r="G48" s="367">
        <f>F48+F49</f>
        <v>500634</v>
      </c>
    </row>
    <row r="49" spans="2:7">
      <c r="B49" s="361" t="s">
        <v>520</v>
      </c>
      <c r="C49" s="233" t="s">
        <v>521</v>
      </c>
      <c r="D49" s="233"/>
      <c r="E49" s="233"/>
      <c r="F49" s="362">
        <v>315085</v>
      </c>
      <c r="G49" s="233"/>
    </row>
    <row r="50" spans="2:7">
      <c r="B50" s="361" t="s">
        <v>522</v>
      </c>
      <c r="C50" s="233" t="s">
        <v>523</v>
      </c>
      <c r="D50" s="233"/>
      <c r="E50" s="233"/>
      <c r="F50" s="362">
        <v>2674</v>
      </c>
      <c r="G50" s="364">
        <f>F50+F51</f>
        <v>14058</v>
      </c>
    </row>
    <row r="51" spans="2:7">
      <c r="B51" s="361" t="s">
        <v>524</v>
      </c>
      <c r="C51" s="233" t="s">
        <v>525</v>
      </c>
      <c r="D51" s="233"/>
      <c r="E51" s="233"/>
      <c r="F51" s="362">
        <v>11384</v>
      </c>
      <c r="G51" s="233"/>
    </row>
    <row r="52" spans="2:7">
      <c r="B52" s="361" t="s">
        <v>526</v>
      </c>
      <c r="C52" s="233" t="s">
        <v>527</v>
      </c>
      <c r="D52" s="233"/>
      <c r="E52" s="233"/>
      <c r="F52" s="362">
        <v>218489</v>
      </c>
      <c r="G52" s="370">
        <f>F52+F53</f>
        <v>381700</v>
      </c>
    </row>
    <row r="53" spans="2:7">
      <c r="B53" s="361" t="s">
        <v>528</v>
      </c>
      <c r="C53" s="233" t="s">
        <v>529</v>
      </c>
      <c r="D53" s="233"/>
      <c r="E53" s="233"/>
      <c r="F53" s="362">
        <v>163211</v>
      </c>
      <c r="G53" s="362"/>
    </row>
    <row r="54" spans="2:7">
      <c r="B54" s="361" t="s">
        <v>530</v>
      </c>
      <c r="C54" s="233" t="s">
        <v>531</v>
      </c>
      <c r="D54" s="233"/>
      <c r="E54" s="233"/>
      <c r="F54" s="370">
        <v>38381</v>
      </c>
      <c r="G54" s="233"/>
    </row>
    <row r="55" spans="2:7">
      <c r="B55" s="361" t="s">
        <v>532</v>
      </c>
      <c r="C55" s="233" t="s">
        <v>533</v>
      </c>
      <c r="D55" s="233"/>
      <c r="E55" s="233"/>
      <c r="F55" s="362">
        <v>271792</v>
      </c>
      <c r="G55" s="370">
        <f>F55+F56</f>
        <v>494763</v>
      </c>
    </row>
    <row r="56" spans="2:7">
      <c r="B56" s="361" t="s">
        <v>534</v>
      </c>
      <c r="C56" s="233" t="s">
        <v>535</v>
      </c>
      <c r="D56" s="233"/>
      <c r="E56" s="233"/>
      <c r="F56" s="362">
        <v>222971</v>
      </c>
      <c r="G56" s="233"/>
    </row>
    <row r="57" spans="2:7">
      <c r="B57" s="361" t="s">
        <v>536</v>
      </c>
      <c r="C57" s="233" t="s">
        <v>537</v>
      </c>
      <c r="D57" s="233"/>
      <c r="E57" s="233"/>
      <c r="F57" s="362">
        <v>4175187</v>
      </c>
      <c r="G57" s="368">
        <f>F57+F58</f>
        <v>10998585</v>
      </c>
    </row>
    <row r="58" spans="2:7">
      <c r="B58" s="233" t="s">
        <v>538</v>
      </c>
      <c r="C58" s="233" t="s">
        <v>539</v>
      </c>
      <c r="D58" s="233"/>
      <c r="E58" s="233"/>
      <c r="F58" s="362">
        <v>6823398</v>
      </c>
      <c r="G58" s="233"/>
    </row>
    <row r="59" spans="2:7">
      <c r="B59" s="233" t="s">
        <v>540</v>
      </c>
      <c r="C59" s="233" t="s">
        <v>541</v>
      </c>
      <c r="D59" s="233"/>
      <c r="E59" s="233"/>
      <c r="F59" s="362">
        <v>190046</v>
      </c>
      <c r="G59" s="368">
        <f>F59+F60</f>
        <v>345413</v>
      </c>
    </row>
    <row r="60" spans="2:7">
      <c r="B60" s="233" t="s">
        <v>542</v>
      </c>
      <c r="C60" s="233" t="s">
        <v>543</v>
      </c>
      <c r="D60" s="233"/>
      <c r="E60" s="233"/>
      <c r="F60" s="362">
        <v>155367</v>
      </c>
      <c r="G60" s="233"/>
    </row>
    <row r="61" spans="2:7">
      <c r="B61" s="233" t="s">
        <v>544</v>
      </c>
      <c r="C61" s="233" t="s">
        <v>545</v>
      </c>
      <c r="D61" s="233"/>
      <c r="E61" s="233"/>
      <c r="F61" s="362">
        <v>90048</v>
      </c>
      <c r="G61" s="362">
        <f>F61+F62</f>
        <v>222439</v>
      </c>
    </row>
    <row r="62" spans="2:7">
      <c r="B62" s="233" t="s">
        <v>546</v>
      </c>
      <c r="C62" s="233" t="s">
        <v>547</v>
      </c>
      <c r="D62" s="233"/>
      <c r="E62" s="233"/>
      <c r="F62" s="362">
        <v>132391</v>
      </c>
      <c r="G62" s="233"/>
    </row>
    <row r="63" spans="2:7">
      <c r="B63" s="233" t="s">
        <v>548</v>
      </c>
      <c r="C63" s="233" t="s">
        <v>549</v>
      </c>
      <c r="D63" s="233"/>
      <c r="E63" s="233"/>
      <c r="F63" s="362">
        <v>23105</v>
      </c>
      <c r="G63" s="233"/>
    </row>
    <row r="64" spans="2:7">
      <c r="B64" s="233" t="s">
        <v>550</v>
      </c>
      <c r="C64" s="233" t="s">
        <v>551</v>
      </c>
      <c r="D64" s="233"/>
      <c r="E64" s="233"/>
      <c r="F64" s="362">
        <v>7748</v>
      </c>
      <c r="G64" s="233"/>
    </row>
    <row r="65" spans="2:7">
      <c r="B65" s="233" t="s">
        <v>552</v>
      </c>
      <c r="C65" s="233" t="s">
        <v>553</v>
      </c>
      <c r="D65" s="233"/>
      <c r="E65" s="233"/>
      <c r="F65" s="362">
        <v>2405318</v>
      </c>
      <c r="G65" s="362">
        <f>F65+F66</f>
        <v>5182226</v>
      </c>
    </row>
    <row r="66" spans="2:7">
      <c r="B66" s="233" t="s">
        <v>554</v>
      </c>
      <c r="C66" s="233" t="s">
        <v>555</v>
      </c>
      <c r="D66" s="233"/>
      <c r="E66" s="233"/>
      <c r="F66" s="362">
        <v>2776908</v>
      </c>
      <c r="G66" s="233"/>
    </row>
    <row r="67" spans="2:7">
      <c r="B67" s="233" t="s">
        <v>556</v>
      </c>
      <c r="C67" s="233" t="s">
        <v>557</v>
      </c>
      <c r="D67" s="233"/>
      <c r="E67" s="233"/>
      <c r="F67" s="362">
        <v>216012</v>
      </c>
      <c r="G67" s="370">
        <f>F67+F68</f>
        <v>592351</v>
      </c>
    </row>
    <row r="68" spans="2:7">
      <c r="B68" s="233" t="s">
        <v>558</v>
      </c>
      <c r="C68" s="233" t="s">
        <v>559</v>
      </c>
      <c r="D68" s="233"/>
      <c r="E68" s="233"/>
      <c r="F68" s="362">
        <v>376339</v>
      </c>
      <c r="G68" s="233"/>
    </row>
    <row r="69" spans="2:7">
      <c r="B69" s="233" t="s">
        <v>560</v>
      </c>
      <c r="C69" s="233" t="s">
        <v>561</v>
      </c>
      <c r="D69" s="233"/>
      <c r="E69" s="233"/>
      <c r="F69" s="362">
        <v>107502</v>
      </c>
      <c r="G69" s="362">
        <f>F69+F70</f>
        <v>329288</v>
      </c>
    </row>
    <row r="70" spans="2:7">
      <c r="B70" s="233" t="s">
        <v>562</v>
      </c>
      <c r="C70" s="233" t="s">
        <v>563</v>
      </c>
      <c r="D70" s="233"/>
      <c r="E70" s="233"/>
      <c r="F70" s="362">
        <v>221786</v>
      </c>
      <c r="G70" s="233"/>
    </row>
    <row r="71" spans="2:7">
      <c r="B71" s="233" t="s">
        <v>564</v>
      </c>
      <c r="C71" s="233" t="s">
        <v>565</v>
      </c>
      <c r="D71" s="233"/>
      <c r="E71" s="233"/>
      <c r="F71" s="362">
        <v>60643</v>
      </c>
      <c r="G71" s="362">
        <f>F71+F72</f>
        <v>119156</v>
      </c>
    </row>
    <row r="72" spans="2:7">
      <c r="B72" s="233" t="s">
        <v>566</v>
      </c>
      <c r="C72" s="233" t="s">
        <v>567</v>
      </c>
      <c r="D72" s="233"/>
      <c r="E72" s="233"/>
      <c r="F72" s="362">
        <v>58513</v>
      </c>
      <c r="G72" s="233"/>
    </row>
    <row r="73" spans="2:7">
      <c r="B73" s="233" t="s">
        <v>568</v>
      </c>
      <c r="C73" s="233" t="s">
        <v>569</v>
      </c>
      <c r="D73" s="233"/>
      <c r="E73" s="233"/>
      <c r="F73" s="362">
        <v>55316</v>
      </c>
      <c r="G73" s="233"/>
    </row>
    <row r="74" spans="2:7">
      <c r="B74" s="233" t="s">
        <v>570</v>
      </c>
      <c r="C74" s="233" t="s">
        <v>571</v>
      </c>
      <c r="D74" s="233"/>
      <c r="E74" s="233"/>
      <c r="F74" s="362">
        <v>32784</v>
      </c>
      <c r="G74" s="2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K55"/>
  <sheetViews>
    <sheetView zoomScale="85" zoomScaleNormal="85" workbookViewId="0">
      <pane ySplit="6" topLeftCell="A7" activePane="bottomLeft" state="frozen"/>
      <selection pane="bottomLeft" activeCell="D55" sqref="D55"/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8.109375" style="94" customWidth="1"/>
    <col min="3" max="3" width="15.109375" style="95" customWidth="1"/>
    <col min="4" max="4" width="13" style="95" customWidth="1"/>
    <col min="5" max="7" width="13" style="164" customWidth="1"/>
    <col min="8" max="8" width="31.77734375" style="94" customWidth="1"/>
    <col min="9" max="9" width="15.77734375" style="94" customWidth="1"/>
    <col min="10" max="16384" width="8.88671875" style="94"/>
  </cols>
  <sheetData>
    <row r="2" spans="1:11" ht="28.15">
      <c r="A2" s="456" t="s">
        <v>78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f>'ASU SOV'!E59</f>
        <v>131000000</v>
      </c>
      <c r="D5" s="97">
        <f>'ASU SOV'!E53</f>
        <v>1438400.8229999989</v>
      </c>
      <c r="E5" s="394">
        <v>14</v>
      </c>
      <c r="F5" s="394">
        <v>0</v>
      </c>
      <c r="G5" s="394">
        <v>25</v>
      </c>
      <c r="H5" s="459"/>
      <c r="I5" s="97">
        <f>'ASU SOV'!E52</f>
        <v>1845153.3149999999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3</v>
      </c>
      <c r="I6" s="98">
        <f>SUM(I26:I27)</f>
        <v>-151098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1694055.3149999999</v>
      </c>
    </row>
    <row r="8" spans="1:11" ht="18" thickBot="1">
      <c r="A8" s="112" t="s">
        <v>82</v>
      </c>
      <c r="B8" s="106" t="s">
        <v>21</v>
      </c>
      <c r="C8" s="182"/>
      <c r="D8" s="182">
        <v>-20000</v>
      </c>
      <c r="E8" s="183">
        <v>0</v>
      </c>
      <c r="F8" s="184"/>
      <c r="G8" s="184">
        <v>0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-5000</v>
      </c>
      <c r="E9" s="103">
        <v>0</v>
      </c>
      <c r="F9" s="104"/>
      <c r="G9" s="104">
        <v>-2</v>
      </c>
      <c r="H9" s="129"/>
    </row>
    <row r="10" spans="1:11">
      <c r="A10" s="112" t="s">
        <v>84</v>
      </c>
      <c r="B10" s="106" t="s">
        <v>49</v>
      </c>
      <c r="C10" s="102"/>
      <c r="D10" s="102">
        <v>0</v>
      </c>
      <c r="E10" s="179">
        <v>-1</v>
      </c>
      <c r="F10" s="104"/>
      <c r="G10" s="104">
        <v>-1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79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19</v>
      </c>
      <c r="C12" s="185"/>
      <c r="D12" s="185">
        <v>-12500</v>
      </c>
      <c r="E12" s="330">
        <v>-2</v>
      </c>
      <c r="F12" s="187"/>
      <c r="G12" s="187">
        <v>-1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332">
        <v>-2</v>
      </c>
      <c r="F13" s="187"/>
      <c r="G13" s="187">
        <v>0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1400900.8229999989</v>
      </c>
      <c r="E15" s="108">
        <f>E5+E6+SUM(E8:E14)</f>
        <v>9</v>
      </c>
      <c r="F15" s="108">
        <f>F5+F6+SUM(F8:F14)</f>
        <v>0</v>
      </c>
      <c r="G15" s="108">
        <f>G5+G6+SUM(G8:G14)</f>
        <v>24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10">
      <c r="A17" s="468" t="s">
        <v>92</v>
      </c>
      <c r="B17" s="469"/>
      <c r="C17" s="109">
        <f>C15-C16</f>
        <v>0</v>
      </c>
      <c r="D17" s="109">
        <f>D15-D16</f>
        <v>1400900.8229999989</v>
      </c>
      <c r="E17" s="470">
        <f>E15-E16</f>
        <v>9</v>
      </c>
      <c r="F17" s="471"/>
      <c r="G17" s="110" t="s">
        <v>93</v>
      </c>
      <c r="H17" s="111"/>
    </row>
    <row r="18" spans="1:10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10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10">
      <c r="A20" s="112" t="s">
        <v>95</v>
      </c>
      <c r="B20" s="106" t="s">
        <v>86</v>
      </c>
      <c r="C20" s="178"/>
      <c r="D20" s="178">
        <v>-27000</v>
      </c>
      <c r="E20" s="175">
        <v>-1</v>
      </c>
      <c r="F20" s="175"/>
      <c r="G20" s="175">
        <v>-2</v>
      </c>
      <c r="H20" s="176"/>
    </row>
    <row r="21" spans="1:10">
      <c r="A21" s="112" t="s">
        <v>96</v>
      </c>
      <c r="B21" s="106" t="s">
        <v>15</v>
      </c>
      <c r="C21" s="102"/>
      <c r="D21" s="102">
        <v>-30000</v>
      </c>
      <c r="E21" s="103">
        <v>-3</v>
      </c>
      <c r="F21" s="104"/>
      <c r="G21" s="104">
        <v>1</v>
      </c>
      <c r="H21" s="105"/>
    </row>
    <row r="22" spans="1:10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2</v>
      </c>
      <c r="H22" s="105"/>
    </row>
    <row r="23" spans="1:10">
      <c r="A23" s="112" t="s">
        <v>98</v>
      </c>
      <c r="B23" s="106" t="s">
        <v>99</v>
      </c>
      <c r="C23" s="178"/>
      <c r="D23" s="178">
        <v>-40000</v>
      </c>
      <c r="E23" s="179">
        <v>-1</v>
      </c>
      <c r="F23" s="175"/>
      <c r="G23" s="175">
        <v>-1</v>
      </c>
      <c r="H23" s="105"/>
    </row>
    <row r="24" spans="1:10">
      <c r="A24" s="112" t="s">
        <v>100</v>
      </c>
      <c r="B24" s="106" t="s">
        <v>86</v>
      </c>
      <c r="C24" s="102"/>
      <c r="D24" s="102">
        <v>0</v>
      </c>
      <c r="E24" s="103">
        <v>0</v>
      </c>
      <c r="F24" s="104"/>
      <c r="G24" s="104">
        <v>-1</v>
      </c>
      <c r="H24" s="181"/>
    </row>
    <row r="25" spans="1:10">
      <c r="A25" s="112" t="s">
        <v>101</v>
      </c>
      <c r="B25" s="106" t="s">
        <v>15</v>
      </c>
      <c r="C25" s="178">
        <v>40000</v>
      </c>
      <c r="D25" s="178">
        <v>0</v>
      </c>
      <c r="E25" s="179">
        <v>0</v>
      </c>
      <c r="F25" s="175"/>
      <c r="G25" s="175">
        <v>-1</v>
      </c>
      <c r="H25" s="105" t="s">
        <v>102</v>
      </c>
      <c r="I25" s="342"/>
      <c r="J25" s="342"/>
    </row>
    <row r="26" spans="1:10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-1</v>
      </c>
      <c r="H26" s="105"/>
      <c r="I26" s="94">
        <v>-17500</v>
      </c>
    </row>
    <row r="27" spans="1:10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105"/>
      <c r="I27" s="105">
        <v>-133598</v>
      </c>
    </row>
    <row r="28" spans="1:10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10">
      <c r="A29" s="472" t="s">
        <v>105</v>
      </c>
      <c r="B29" s="473"/>
      <c r="C29" s="113">
        <f>C15+SUM(C19:C28)</f>
        <v>131040000</v>
      </c>
      <c r="D29" s="113">
        <f>D15+SUM(D19:D28)</f>
        <v>1303900.8229999989</v>
      </c>
      <c r="E29" s="108">
        <f>E15+SUM(E19:E28)</f>
        <v>4</v>
      </c>
      <c r="F29" s="108">
        <f>F15+SUM(F19:F28)</f>
        <v>0</v>
      </c>
      <c r="G29" s="114">
        <f>G15+SUM(G19:G28)</f>
        <v>20</v>
      </c>
      <c r="H29" s="105" t="s">
        <v>106</v>
      </c>
    </row>
    <row r="30" spans="1:10">
      <c r="A30" s="466" t="s">
        <v>91</v>
      </c>
      <c r="B30" s="467"/>
      <c r="C30" s="102"/>
      <c r="D30" s="102"/>
      <c r="E30" s="103"/>
      <c r="F30" s="103"/>
      <c r="G30" s="104"/>
      <c r="H30" s="105" t="s">
        <v>107</v>
      </c>
    </row>
    <row r="31" spans="1:10">
      <c r="A31" s="468" t="s">
        <v>92</v>
      </c>
      <c r="B31" s="469"/>
      <c r="C31" s="109">
        <f>C29-C30</f>
        <v>131040000</v>
      </c>
      <c r="D31" s="109">
        <f>D29-D30</f>
        <v>1303900.8229999989</v>
      </c>
      <c r="E31" s="470">
        <f>E29-E30</f>
        <v>4</v>
      </c>
      <c r="F31" s="471"/>
      <c r="G31" s="110">
        <f>G29-G30</f>
        <v>20</v>
      </c>
      <c r="H31" s="111"/>
    </row>
    <row r="32" spans="1:10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8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0</v>
      </c>
      <c r="H33" s="105"/>
    </row>
    <row r="34" spans="1:8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8">
      <c r="A35" s="229" t="s">
        <v>111</v>
      </c>
      <c r="B35" s="106" t="s">
        <v>11</v>
      </c>
      <c r="C35" s="102"/>
      <c r="D35" s="102">
        <v>-27712</v>
      </c>
      <c r="E35" s="103">
        <v>0</v>
      </c>
      <c r="F35" s="104"/>
      <c r="G35" s="104">
        <v>1</v>
      </c>
      <c r="H35" s="181"/>
    </row>
    <row r="36" spans="1:8">
      <c r="A36" s="229" t="s">
        <v>112</v>
      </c>
      <c r="B36" s="106" t="s">
        <v>49</v>
      </c>
      <c r="C36" s="102"/>
      <c r="D36" s="102">
        <v>0</v>
      </c>
      <c r="E36" s="103">
        <v>0</v>
      </c>
      <c r="F36" s="104"/>
      <c r="G36" s="104">
        <v>-3</v>
      </c>
      <c r="H36" s="105"/>
    </row>
    <row r="37" spans="1:8">
      <c r="A37" s="229" t="s">
        <v>113</v>
      </c>
      <c r="B37" s="106" t="s">
        <v>15</v>
      </c>
      <c r="C37" s="102"/>
      <c r="D37" s="102">
        <v>-40000</v>
      </c>
      <c r="E37" s="103">
        <v>0</v>
      </c>
      <c r="F37" s="104"/>
      <c r="G37" s="104">
        <v>0</v>
      </c>
      <c r="H37" s="105"/>
    </row>
    <row r="38" spans="1:8">
      <c r="A38" s="229" t="s">
        <v>114</v>
      </c>
      <c r="B38" s="106" t="s">
        <v>9</v>
      </c>
      <c r="C38" s="102"/>
      <c r="D38" s="102">
        <v>0</v>
      </c>
      <c r="E38" s="103">
        <v>0</v>
      </c>
      <c r="F38" s="104"/>
      <c r="G38" s="104">
        <v>2</v>
      </c>
      <c r="H38" s="105"/>
    </row>
    <row r="39" spans="1:8">
      <c r="A39" s="229" t="s">
        <v>115</v>
      </c>
      <c r="B39" s="106" t="s">
        <v>99</v>
      </c>
      <c r="C39" s="102"/>
      <c r="D39" s="102">
        <v>-25000</v>
      </c>
      <c r="E39" s="103">
        <v>0</v>
      </c>
      <c r="F39" s="104"/>
      <c r="G39" s="104">
        <v>0</v>
      </c>
      <c r="H39" s="102"/>
    </row>
    <row r="40" spans="1:8">
      <c r="A40" s="229" t="s">
        <v>116</v>
      </c>
      <c r="B40" s="106" t="s">
        <v>11</v>
      </c>
      <c r="C40" s="102"/>
      <c r="D40" s="102">
        <v>-85333</v>
      </c>
      <c r="E40" s="103">
        <v>0</v>
      </c>
      <c r="F40" s="104"/>
      <c r="G40" s="104">
        <v>2</v>
      </c>
      <c r="H40" s="102"/>
    </row>
    <row r="41" spans="1:8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1</v>
      </c>
      <c r="H41" s="102"/>
    </row>
    <row r="42" spans="1:8">
      <c r="A42" s="472" t="s">
        <v>118</v>
      </c>
      <c r="B42" s="473"/>
      <c r="C42" s="113">
        <f>C29+SUM(C33:C41)</f>
        <v>131040000</v>
      </c>
      <c r="D42" s="113">
        <f>D29+SUM(D33:D41)</f>
        <v>700855.82299999893</v>
      </c>
      <c r="E42" s="108">
        <f>E29+SUM(E33:E41)</f>
        <v>4</v>
      </c>
      <c r="F42" s="108">
        <f>F29+SUM(F33:F41)</f>
        <v>0</v>
      </c>
      <c r="G42" s="108">
        <f>G29+SUM(G33:G41)</f>
        <v>23</v>
      </c>
      <c r="H42" s="105"/>
    </row>
    <row r="43" spans="1:8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8">
      <c r="A44" s="468" t="s">
        <v>92</v>
      </c>
      <c r="B44" s="469"/>
      <c r="C44" s="109">
        <f>C42-C43</f>
        <v>131040000</v>
      </c>
      <c r="D44" s="109">
        <f>D42-D43</f>
        <v>700855.82299999893</v>
      </c>
      <c r="E44" s="470">
        <f>E42-E43</f>
        <v>4</v>
      </c>
      <c r="F44" s="471"/>
      <c r="G44" s="110" t="s">
        <v>93</v>
      </c>
      <c r="H44" s="111"/>
    </row>
    <row r="45" spans="1:8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8" ht="18" thickBot="1">
      <c r="A46" s="229" t="s">
        <v>119</v>
      </c>
      <c r="B46" s="230" t="s">
        <v>21</v>
      </c>
      <c r="C46" s="126"/>
      <c r="D46" s="126">
        <v>-35500</v>
      </c>
      <c r="E46" s="127">
        <v>0</v>
      </c>
      <c r="F46" s="128"/>
      <c r="G46" s="128">
        <v>2</v>
      </c>
      <c r="H46" s="126"/>
    </row>
    <row r="47" spans="1:8" ht="18" thickBot="1">
      <c r="A47" s="229" t="s">
        <v>120</v>
      </c>
      <c r="B47" s="106" t="s">
        <v>15</v>
      </c>
      <c r="C47" s="126"/>
      <c r="D47" s="126">
        <v>-10000</v>
      </c>
      <c r="E47" s="127">
        <v>0</v>
      </c>
      <c r="F47" s="128"/>
      <c r="G47" s="128">
        <v>0</v>
      </c>
      <c r="H47" s="126"/>
    </row>
    <row r="48" spans="1:8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-10000</v>
      </c>
      <c r="E51" s="127">
        <v>0</v>
      </c>
      <c r="F51" s="128"/>
      <c r="G51" s="128">
        <v>2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131040000</v>
      </c>
      <c r="D53" s="113">
        <f>D42+SUM(D46:D52)</f>
        <v>634855.82299999893</v>
      </c>
      <c r="E53" s="108">
        <f>E42+SUM(E46:E52)</f>
        <v>4</v>
      </c>
      <c r="F53" s="108">
        <f>F42+SUM(F46:F52)</f>
        <v>0</v>
      </c>
      <c r="G53" s="114">
        <f>G42+SUM(G46:G52)</f>
        <v>27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131040000</v>
      </c>
      <c r="D55" s="121">
        <f>D53-D54</f>
        <v>634855.82299999893</v>
      </c>
      <c r="E55" s="476">
        <f>E53-E54</f>
        <v>4</v>
      </c>
      <c r="F55" s="477"/>
      <c r="G55" s="122" t="s">
        <v>93</v>
      </c>
      <c r="H55" s="123"/>
    </row>
  </sheetData>
  <mergeCells count="25">
    <mergeCell ref="A45:H45"/>
    <mergeCell ref="A53:B53"/>
    <mergeCell ref="A54:B54"/>
    <mergeCell ref="A55:B55"/>
    <mergeCell ref="E55:F55"/>
    <mergeCell ref="A32:H32"/>
    <mergeCell ref="A42:B42"/>
    <mergeCell ref="A43:B43"/>
    <mergeCell ref="A44:B44"/>
    <mergeCell ref="E44:F44"/>
    <mergeCell ref="A18:H18"/>
    <mergeCell ref="A29:B29"/>
    <mergeCell ref="A30:B30"/>
    <mergeCell ref="A31:B31"/>
    <mergeCell ref="E31:F31"/>
    <mergeCell ref="A7:H7"/>
    <mergeCell ref="A15:B15"/>
    <mergeCell ref="A16:B16"/>
    <mergeCell ref="A17:B17"/>
    <mergeCell ref="E17:F17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5" style="95" customWidth="1"/>
    <col min="4" max="4" width="13" style="95" customWidth="1"/>
    <col min="5" max="7" width="13" style="164" customWidth="1"/>
    <col min="8" max="8" width="31.77734375" style="94" customWidth="1"/>
    <col min="9" max="9" width="17.5546875" style="94" customWidth="1"/>
    <col min="10" max="16384" width="8.88671875" style="94"/>
  </cols>
  <sheetData>
    <row r="2" spans="1:11" ht="28.15">
      <c r="A2" s="456" t="s">
        <v>126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Boise_SOV!E53</f>
        <v>1694790.9900000095</v>
      </c>
      <c r="E5" s="394">
        <v>14</v>
      </c>
      <c r="F5" s="394">
        <v>0</v>
      </c>
      <c r="G5" s="394">
        <v>25</v>
      </c>
      <c r="H5" s="459"/>
      <c r="I5" s="97">
        <f>Boise_SOV!E52</f>
        <v>2443478.1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3</v>
      </c>
      <c r="I6" s="98">
        <f>SUM(I26:I27)</f>
        <v>-151098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2292380.1</v>
      </c>
    </row>
    <row r="8" spans="1:11" ht="18" thickBot="1">
      <c r="A8" s="112" t="s">
        <v>82</v>
      </c>
      <c r="B8" s="106" t="s">
        <v>21</v>
      </c>
      <c r="C8" s="182"/>
      <c r="D8" s="182">
        <v>0</v>
      </c>
      <c r="E8" s="183">
        <v>0</v>
      </c>
      <c r="F8" s="184"/>
      <c r="G8" s="184">
        <v>-1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-12500</v>
      </c>
      <c r="E9" s="103">
        <v>0</v>
      </c>
      <c r="F9" s="104"/>
      <c r="G9" s="104">
        <v>-1</v>
      </c>
      <c r="H9" s="129"/>
    </row>
    <row r="10" spans="1:11">
      <c r="A10" s="112" t="s">
        <v>84</v>
      </c>
      <c r="B10" s="106" t="s">
        <v>49</v>
      </c>
      <c r="C10" s="102"/>
      <c r="D10" s="333">
        <v>-12000</v>
      </c>
      <c r="E10" s="103">
        <v>0</v>
      </c>
      <c r="F10" s="104"/>
      <c r="G10" s="104">
        <v>-1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03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19</v>
      </c>
      <c r="C12" s="185"/>
      <c r="D12" s="185">
        <v>0</v>
      </c>
      <c r="E12" s="330">
        <v>-2</v>
      </c>
      <c r="F12" s="187"/>
      <c r="G12" s="187">
        <v>0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1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1670290.9900000095</v>
      </c>
      <c r="E15" s="108">
        <f>E5+E6+SUM(E8:E14)</f>
        <v>12</v>
      </c>
      <c r="F15" s="108">
        <f>F5+F6+SUM(F8:F14)</f>
        <v>0</v>
      </c>
      <c r="G15" s="108">
        <f>G5+G6+SUM(G8:G14)</f>
        <v>26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1670290.9900000095</v>
      </c>
      <c r="E17" s="470">
        <f>E15-E16</f>
        <v>12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9">
      <c r="A20" s="112" t="s">
        <v>95</v>
      </c>
      <c r="B20" s="106" t="s">
        <v>86</v>
      </c>
      <c r="C20" s="178"/>
      <c r="D20" s="178">
        <v>-7000</v>
      </c>
      <c r="E20" s="175">
        <v>-1</v>
      </c>
      <c r="F20" s="175"/>
      <c r="G20" s="175">
        <v>2</v>
      </c>
      <c r="H20" s="176"/>
    </row>
    <row r="21" spans="1:9">
      <c r="A21" s="112" t="s">
        <v>96</v>
      </c>
      <c r="B21" s="106" t="s">
        <v>15</v>
      </c>
      <c r="C21" s="102"/>
      <c r="D21" s="333">
        <v>-25000</v>
      </c>
      <c r="E21" s="103">
        <v>0</v>
      </c>
      <c r="F21" s="104"/>
      <c r="G21" s="104">
        <v>0</v>
      </c>
      <c r="H21" s="105" t="s">
        <v>127</v>
      </c>
    </row>
    <row r="22" spans="1:9">
      <c r="A22" s="112" t="s">
        <v>97</v>
      </c>
      <c r="B22" s="106" t="s">
        <v>9</v>
      </c>
      <c r="C22" s="178"/>
      <c r="D22" s="178">
        <v>0</v>
      </c>
      <c r="E22" s="179"/>
      <c r="F22" s="175">
        <v>0</v>
      </c>
      <c r="G22" s="175">
        <v>3</v>
      </c>
      <c r="H22" s="105"/>
    </row>
    <row r="23" spans="1:9">
      <c r="A23" s="112" t="s">
        <v>98</v>
      </c>
      <c r="B23" s="106" t="s">
        <v>99</v>
      </c>
      <c r="C23" s="178"/>
      <c r="D23" s="178">
        <v>-80000</v>
      </c>
      <c r="E23" s="179">
        <v>-1</v>
      </c>
      <c r="F23" s="175"/>
      <c r="G23" s="175">
        <v>2</v>
      </c>
      <c r="H23" s="105"/>
    </row>
    <row r="24" spans="1:9">
      <c r="A24" s="112" t="s">
        <v>100</v>
      </c>
      <c r="B24" s="106" t="s">
        <v>86</v>
      </c>
      <c r="C24" s="102"/>
      <c r="D24" s="102">
        <v>0</v>
      </c>
      <c r="E24" s="103">
        <v>0</v>
      </c>
      <c r="F24" s="104"/>
      <c r="G24" s="104">
        <v>-1</v>
      </c>
      <c r="H24" s="181"/>
    </row>
    <row r="25" spans="1:9">
      <c r="A25" s="112" t="s">
        <v>101</v>
      </c>
      <c r="B25" s="106" t="s">
        <v>15</v>
      </c>
      <c r="C25" s="94">
        <v>45000</v>
      </c>
      <c r="D25" s="178">
        <v>0</v>
      </c>
      <c r="E25" s="179">
        <v>-3</v>
      </c>
      <c r="F25" s="175"/>
      <c r="G25" s="175">
        <v>-3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-1</v>
      </c>
      <c r="H26" s="105"/>
      <c r="I26" s="94">
        <v>-17500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I27" s="94">
        <v>-133598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131045000</v>
      </c>
      <c r="D29" s="113">
        <f>D15+SUM(D19:D28)</f>
        <v>1558290.9900000095</v>
      </c>
      <c r="E29" s="108">
        <f>E15+SUM(E19:E28)</f>
        <v>7</v>
      </c>
      <c r="F29" s="108">
        <f>F15+SUM(F19:F28)</f>
        <v>0</v>
      </c>
      <c r="G29" s="114">
        <f>G15+SUM(G19:G28)</f>
        <v>27</v>
      </c>
      <c r="H29" s="105" t="s">
        <v>128</v>
      </c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 t="s">
        <v>129</v>
      </c>
    </row>
    <row r="31" spans="1:9">
      <c r="A31" s="468" t="s">
        <v>92</v>
      </c>
      <c r="B31" s="469"/>
      <c r="C31" s="109">
        <f>C29-C30</f>
        <v>131045000</v>
      </c>
      <c r="D31" s="109">
        <f>D29-D30</f>
        <v>1558290.9900000095</v>
      </c>
      <c r="E31" s="470">
        <f>E29-E30</f>
        <v>7</v>
      </c>
      <c r="F31" s="471"/>
      <c r="G31" s="110">
        <f>G29-G30</f>
        <v>27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8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-1</v>
      </c>
      <c r="H33" s="105"/>
    </row>
    <row r="34" spans="1:8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8">
      <c r="A35" s="229" t="s">
        <v>111</v>
      </c>
      <c r="B35" s="106" t="s">
        <v>11</v>
      </c>
      <c r="C35" s="102"/>
      <c r="D35" s="102">
        <v>-27712</v>
      </c>
      <c r="E35" s="103">
        <v>0</v>
      </c>
      <c r="F35" s="104"/>
      <c r="G35" s="104">
        <v>1</v>
      </c>
      <c r="H35" s="181"/>
    </row>
    <row r="36" spans="1:8">
      <c r="A36" s="229" t="s">
        <v>112</v>
      </c>
      <c r="B36" s="106" t="s">
        <v>49</v>
      </c>
      <c r="C36" s="102"/>
      <c r="D36" s="102">
        <v>-50000</v>
      </c>
      <c r="E36" s="103">
        <v>-2</v>
      </c>
      <c r="F36" s="104"/>
      <c r="G36" s="104">
        <v>1</v>
      </c>
      <c r="H36" s="105"/>
    </row>
    <row r="37" spans="1:8">
      <c r="A37" s="229" t="s">
        <v>113</v>
      </c>
      <c r="B37" s="106" t="s">
        <v>15</v>
      </c>
      <c r="C37" s="102"/>
      <c r="D37" s="102">
        <v>-50000</v>
      </c>
      <c r="E37" s="103">
        <v>0</v>
      </c>
      <c r="F37" s="104"/>
      <c r="G37" s="104">
        <v>0</v>
      </c>
      <c r="H37" s="105"/>
    </row>
    <row r="38" spans="1:8">
      <c r="A38" s="229" t="s">
        <v>114</v>
      </c>
      <c r="B38" s="106" t="s">
        <v>9</v>
      </c>
      <c r="C38" s="102"/>
      <c r="D38" s="102">
        <v>-22500</v>
      </c>
      <c r="E38" s="103">
        <v>0</v>
      </c>
      <c r="F38" s="104"/>
      <c r="G38" s="104">
        <v>0</v>
      </c>
      <c r="H38" s="105"/>
    </row>
    <row r="39" spans="1:8">
      <c r="A39" s="229" t="s">
        <v>115</v>
      </c>
      <c r="B39" s="106" t="s">
        <v>99</v>
      </c>
      <c r="C39" s="102"/>
      <c r="D39" s="102">
        <v>-10000</v>
      </c>
      <c r="E39" s="103">
        <v>0</v>
      </c>
      <c r="F39" s="104"/>
      <c r="G39" s="104">
        <v>0</v>
      </c>
      <c r="H39" s="102"/>
    </row>
    <row r="40" spans="1:8">
      <c r="A40" s="229" t="s">
        <v>116</v>
      </c>
      <c r="B40" s="106" t="s">
        <v>11</v>
      </c>
      <c r="C40" s="102"/>
      <c r="D40" s="102">
        <v>-42666</v>
      </c>
      <c r="E40" s="103">
        <v>0</v>
      </c>
      <c r="F40" s="104"/>
      <c r="G40" s="104">
        <v>2</v>
      </c>
      <c r="H40" s="102"/>
    </row>
    <row r="41" spans="1:8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1</v>
      </c>
      <c r="H41" s="102"/>
    </row>
    <row r="42" spans="1:8">
      <c r="A42" s="472" t="s">
        <v>118</v>
      </c>
      <c r="B42" s="473"/>
      <c r="C42" s="113">
        <f>C29+SUM(C33:C41)</f>
        <v>131045000</v>
      </c>
      <c r="D42" s="113">
        <f>D29+SUM(D33:D41)</f>
        <v>930412.99000000954</v>
      </c>
      <c r="E42" s="108">
        <f>E29+SUM(E33:E41)</f>
        <v>5</v>
      </c>
      <c r="F42" s="108">
        <f>F29+SUM(F33:F41)</f>
        <v>0</v>
      </c>
      <c r="G42" s="108">
        <f>G29+SUM(G33:G41)</f>
        <v>31</v>
      </c>
      <c r="H42" s="105"/>
    </row>
    <row r="43" spans="1:8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8">
      <c r="A44" s="468" t="s">
        <v>92</v>
      </c>
      <c r="B44" s="469"/>
      <c r="C44" s="109">
        <f>C42-C43</f>
        <v>131045000</v>
      </c>
      <c r="D44" s="109">
        <f>D42-D43</f>
        <v>930412.99000000954</v>
      </c>
      <c r="E44" s="470">
        <f>E42-E43</f>
        <v>5</v>
      </c>
      <c r="F44" s="471"/>
      <c r="G44" s="110" t="s">
        <v>93</v>
      </c>
      <c r="H44" s="111"/>
    </row>
    <row r="45" spans="1:8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8" ht="18" thickBot="1">
      <c r="A46" s="229" t="s">
        <v>119</v>
      </c>
      <c r="B46" s="230" t="s">
        <v>21</v>
      </c>
      <c r="C46" s="126"/>
      <c r="D46" s="126">
        <v>-40000</v>
      </c>
      <c r="E46" s="127">
        <v>0</v>
      </c>
      <c r="F46" s="128"/>
      <c r="G46" s="128">
        <v>1</v>
      </c>
      <c r="H46" s="126"/>
    </row>
    <row r="47" spans="1:8" ht="18" thickBot="1">
      <c r="A47" s="229" t="s">
        <v>120</v>
      </c>
      <c r="B47" s="106" t="s">
        <v>15</v>
      </c>
      <c r="C47" s="126"/>
      <c r="D47" s="126">
        <v>-10000</v>
      </c>
      <c r="E47" s="127">
        <v>0</v>
      </c>
      <c r="F47" s="128"/>
      <c r="G47" s="128">
        <v>0</v>
      </c>
      <c r="H47" s="126"/>
    </row>
    <row r="48" spans="1:8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-10000</v>
      </c>
      <c r="E51" s="127">
        <v>0</v>
      </c>
      <c r="F51" s="128"/>
      <c r="G51" s="128">
        <v>1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131045000</v>
      </c>
      <c r="D53" s="113">
        <f>D42+SUM(D46:D52)</f>
        <v>859912.99000000954</v>
      </c>
      <c r="E53" s="108">
        <f>E42+SUM(E46:E52)</f>
        <v>5</v>
      </c>
      <c r="F53" s="108">
        <f>F42+SUM(F46:F52)</f>
        <v>0</v>
      </c>
      <c r="G53" s="114">
        <f>G42+SUM(G46:G52)</f>
        <v>33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131045000</v>
      </c>
      <c r="D55" s="121">
        <f>D53-D54</f>
        <v>859912.99000000954</v>
      </c>
      <c r="E55" s="476">
        <f>E53-E54</f>
        <v>5</v>
      </c>
      <c r="F55" s="477"/>
      <c r="G55" s="122" t="s">
        <v>93</v>
      </c>
      <c r="H55" s="123"/>
    </row>
  </sheetData>
  <mergeCells count="25">
    <mergeCell ref="A7:H7"/>
    <mergeCell ref="A2:H2"/>
    <mergeCell ref="E3:F3"/>
    <mergeCell ref="A4:B5"/>
    <mergeCell ref="H4:H5"/>
    <mergeCell ref="A6:B6"/>
    <mergeCell ref="A15:B15"/>
    <mergeCell ref="A16:B16"/>
    <mergeCell ref="A17:B17"/>
    <mergeCell ref="E17:F17"/>
    <mergeCell ref="A18:H18"/>
    <mergeCell ref="A29:B29"/>
    <mergeCell ref="A30:B30"/>
    <mergeCell ref="A31:B31"/>
    <mergeCell ref="E31:F31"/>
    <mergeCell ref="A32:H32"/>
    <mergeCell ref="A53:B53"/>
    <mergeCell ref="A54:B54"/>
    <mergeCell ref="A55:B55"/>
    <mergeCell ref="E55:F55"/>
    <mergeCell ref="A42:B42"/>
    <mergeCell ref="A43:B43"/>
    <mergeCell ref="A44:B44"/>
    <mergeCell ref="E44:F44"/>
    <mergeCell ref="A45:H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2:K55"/>
  <sheetViews>
    <sheetView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5" style="95" customWidth="1"/>
    <col min="4" max="4" width="13" style="95" customWidth="1"/>
    <col min="5" max="7" width="13" style="164" customWidth="1"/>
    <col min="8" max="8" width="31.77734375" style="94" customWidth="1"/>
    <col min="9" max="9" width="14.6640625" style="94" customWidth="1"/>
    <col min="10" max="16384" width="8.88671875" style="94"/>
  </cols>
  <sheetData>
    <row r="2" spans="1:11" ht="28.15">
      <c r="A2" s="456" t="s">
        <v>130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BYU_SOV!E53</f>
        <v>1876828.0072900057</v>
      </c>
      <c r="E5" s="394">
        <v>14</v>
      </c>
      <c r="F5" s="394">
        <v>0</v>
      </c>
      <c r="G5" s="394">
        <v>25</v>
      </c>
      <c r="H5" s="459"/>
      <c r="I5" s="97">
        <f>BYU_SOV!E52</f>
        <v>1838811.5524499998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1</v>
      </c>
      <c r="I6" s="98">
        <f>SUM(I26:I27)</f>
        <v>-147000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1691811.5524499998</v>
      </c>
    </row>
    <row r="8" spans="1:11" ht="18" thickBot="1">
      <c r="A8" s="112" t="s">
        <v>82</v>
      </c>
      <c r="B8" s="106" t="s">
        <v>21</v>
      </c>
      <c r="C8" s="182"/>
      <c r="D8" s="182">
        <v>-20000</v>
      </c>
      <c r="E8" s="183">
        <v>0</v>
      </c>
      <c r="F8" s="184"/>
      <c r="G8" s="184">
        <v>1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78">
        <v>-16250</v>
      </c>
      <c r="E9" s="179">
        <v>0</v>
      </c>
      <c r="F9" s="175"/>
      <c r="G9" s="175">
        <v>-3</v>
      </c>
      <c r="H9" s="129"/>
    </row>
    <row r="10" spans="1:11">
      <c r="A10" s="112" t="s">
        <v>84</v>
      </c>
      <c r="B10" s="106" t="s">
        <v>49</v>
      </c>
      <c r="C10" s="102"/>
      <c r="D10" s="178">
        <v>-12500</v>
      </c>
      <c r="E10" s="179">
        <v>-1</v>
      </c>
      <c r="F10" s="175"/>
      <c r="G10" s="175">
        <v>0</v>
      </c>
      <c r="H10" s="180"/>
    </row>
    <row r="11" spans="1:11">
      <c r="A11" s="112" t="s">
        <v>85</v>
      </c>
      <c r="B11" s="106" t="s">
        <v>86</v>
      </c>
      <c r="C11" s="102"/>
      <c r="D11" s="178">
        <v>0</v>
      </c>
      <c r="E11" s="179">
        <v>0</v>
      </c>
      <c r="F11" s="175"/>
      <c r="G11" s="175">
        <v>-1</v>
      </c>
      <c r="H11" s="105"/>
    </row>
    <row r="12" spans="1:11">
      <c r="A12" s="112" t="s">
        <v>87</v>
      </c>
      <c r="B12" s="106" t="s">
        <v>19</v>
      </c>
      <c r="C12" s="185"/>
      <c r="D12" s="346">
        <v>-25000</v>
      </c>
      <c r="E12" s="332">
        <v>-2</v>
      </c>
      <c r="F12" s="347"/>
      <c r="G12" s="347">
        <v>-1</v>
      </c>
      <c r="H12" s="105"/>
    </row>
    <row r="13" spans="1:11">
      <c r="A13" s="112" t="s">
        <v>88</v>
      </c>
      <c r="B13" s="106" t="s">
        <v>15</v>
      </c>
      <c r="C13" s="185"/>
      <c r="D13" s="346">
        <v>0</v>
      </c>
      <c r="E13" s="332">
        <v>-2</v>
      </c>
      <c r="F13" s="347"/>
      <c r="G13" s="347">
        <v>-1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1803078.0072900057</v>
      </c>
      <c r="E15" s="108">
        <f>E5+E6+SUM(E8:E14)</f>
        <v>9</v>
      </c>
      <c r="F15" s="108">
        <f>F5+F6+SUM(F8:F14)</f>
        <v>0</v>
      </c>
      <c r="G15" s="108">
        <f>G5+G6+SUM(G8:G14)</f>
        <v>21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11">
      <c r="A17" s="468" t="s">
        <v>92</v>
      </c>
      <c r="B17" s="469"/>
      <c r="C17" s="109">
        <f>C15-C16</f>
        <v>0</v>
      </c>
      <c r="D17" s="109">
        <f>D15-D16</f>
        <v>1803078.0072900057</v>
      </c>
      <c r="E17" s="470">
        <f>E15-E16</f>
        <v>9</v>
      </c>
      <c r="F17" s="471"/>
      <c r="G17" s="110" t="s">
        <v>93</v>
      </c>
      <c r="H17" s="111"/>
    </row>
    <row r="18" spans="1:11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11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-2</v>
      </c>
      <c r="H19" s="105"/>
    </row>
    <row r="20" spans="1:11">
      <c r="A20" s="112" t="s">
        <v>95</v>
      </c>
      <c r="B20" s="106" t="s">
        <v>86</v>
      </c>
      <c r="C20" s="178"/>
      <c r="D20" s="178">
        <v>-27000</v>
      </c>
      <c r="E20" s="175">
        <v>-1</v>
      </c>
      <c r="F20" s="175"/>
      <c r="G20" s="175">
        <v>0</v>
      </c>
      <c r="H20" s="176" t="s">
        <v>131</v>
      </c>
    </row>
    <row r="21" spans="1:11">
      <c r="A21" s="112" t="s">
        <v>96</v>
      </c>
      <c r="B21" s="106" t="s">
        <v>15</v>
      </c>
      <c r="C21" s="102"/>
      <c r="D21" s="102">
        <v>-30000</v>
      </c>
      <c r="E21" s="103">
        <v>-3</v>
      </c>
      <c r="F21" s="104"/>
      <c r="G21" s="104">
        <v>1</v>
      </c>
      <c r="H21" s="105"/>
    </row>
    <row r="22" spans="1:11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-2</v>
      </c>
      <c r="H22" s="105"/>
    </row>
    <row r="23" spans="1:11">
      <c r="A23" s="112" t="s">
        <v>98</v>
      </c>
      <c r="B23" s="106" t="s">
        <v>99</v>
      </c>
      <c r="C23" s="178"/>
      <c r="D23" s="178">
        <v>-40000</v>
      </c>
      <c r="E23" s="179">
        <v>2</v>
      </c>
      <c r="F23" s="175"/>
      <c r="G23" s="175">
        <v>1</v>
      </c>
      <c r="H23" s="105"/>
    </row>
    <row r="24" spans="1:11">
      <c r="A24" s="112" t="s">
        <v>100</v>
      </c>
      <c r="B24" s="106" t="s">
        <v>86</v>
      </c>
      <c r="C24" s="102"/>
      <c r="D24" s="102">
        <v>-12687</v>
      </c>
      <c r="E24" s="103">
        <v>-1</v>
      </c>
      <c r="F24" s="104"/>
      <c r="G24" s="104">
        <v>0</v>
      </c>
      <c r="H24" s="181"/>
    </row>
    <row r="25" spans="1:11">
      <c r="A25" s="112" t="s">
        <v>101</v>
      </c>
      <c r="B25" s="106" t="s">
        <v>15</v>
      </c>
      <c r="C25" s="94">
        <v>45000</v>
      </c>
      <c r="D25" s="178">
        <v>0</v>
      </c>
      <c r="E25" s="179">
        <v>-3</v>
      </c>
      <c r="F25" s="175"/>
      <c r="G25" s="175">
        <v>0</v>
      </c>
      <c r="H25" s="105"/>
    </row>
    <row r="26" spans="1:11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-2</v>
      </c>
      <c r="H26" s="105"/>
      <c r="I26" s="94">
        <v>-15000</v>
      </c>
    </row>
    <row r="27" spans="1:11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348"/>
      <c r="I27" s="105">
        <v>-132000</v>
      </c>
      <c r="K27" s="95"/>
    </row>
    <row r="28" spans="1:11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11">
      <c r="A29" s="472" t="s">
        <v>105</v>
      </c>
      <c r="B29" s="473"/>
      <c r="C29" s="113">
        <f>C15+SUM(C19:C28)</f>
        <v>131045000</v>
      </c>
      <c r="D29" s="113">
        <f>D15+SUM(D19:D28)</f>
        <v>1693391.0072900057</v>
      </c>
      <c r="E29" s="108">
        <f>E15+SUM(E19:E28)</f>
        <v>3</v>
      </c>
      <c r="F29" s="108">
        <f>F15+SUM(F19:F28)</f>
        <v>0</v>
      </c>
      <c r="G29" s="114">
        <f>G15+SUM(G19:G28)</f>
        <v>17</v>
      </c>
      <c r="H29" s="105" t="s">
        <v>132</v>
      </c>
    </row>
    <row r="30" spans="1:11">
      <c r="A30" s="466" t="s">
        <v>91</v>
      </c>
      <c r="B30" s="467"/>
      <c r="C30" s="102"/>
      <c r="D30" s="102"/>
      <c r="E30" s="103"/>
      <c r="F30" s="103"/>
      <c r="G30" s="104"/>
      <c r="H30" s="105" t="s">
        <v>133</v>
      </c>
    </row>
    <row r="31" spans="1:11">
      <c r="A31" s="468" t="s">
        <v>92</v>
      </c>
      <c r="B31" s="469"/>
      <c r="C31" s="109">
        <f>C29-C30</f>
        <v>131045000</v>
      </c>
      <c r="D31" s="109">
        <f>D29-D30</f>
        <v>1693391.0072900057</v>
      </c>
      <c r="E31" s="470">
        <f>E29-E30</f>
        <v>3</v>
      </c>
      <c r="F31" s="471"/>
      <c r="G31" s="110">
        <f>G29-G30</f>
        <v>17</v>
      </c>
      <c r="H31" s="111"/>
    </row>
    <row r="32" spans="1:11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8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-1</v>
      </c>
      <c r="H33" s="105"/>
    </row>
    <row r="34" spans="1:8">
      <c r="A34" s="229" t="s">
        <v>110</v>
      </c>
      <c r="B34" s="106" t="s">
        <v>21</v>
      </c>
      <c r="C34" s="102"/>
      <c r="D34" s="102">
        <v>-600000</v>
      </c>
      <c r="E34" s="103">
        <v>0</v>
      </c>
      <c r="F34" s="104"/>
      <c r="G34" s="104">
        <v>-2</v>
      </c>
      <c r="H34" s="105"/>
    </row>
    <row r="35" spans="1:8">
      <c r="A35" s="229" t="s">
        <v>111</v>
      </c>
      <c r="B35" s="106" t="s">
        <v>11</v>
      </c>
      <c r="C35" s="102"/>
      <c r="D35" s="102">
        <v>-3500</v>
      </c>
      <c r="E35" s="103">
        <v>0</v>
      </c>
      <c r="F35" s="104"/>
      <c r="G35" s="104">
        <v>0</v>
      </c>
      <c r="H35" s="181"/>
    </row>
    <row r="36" spans="1:8">
      <c r="A36" s="229" t="s">
        <v>112</v>
      </c>
      <c r="B36" s="106" t="s">
        <v>49</v>
      </c>
      <c r="C36" s="102"/>
      <c r="D36" s="102">
        <v>-50000</v>
      </c>
      <c r="E36" s="103">
        <v>-2</v>
      </c>
      <c r="F36" s="104"/>
      <c r="G36" s="104">
        <v>1</v>
      </c>
      <c r="H36" s="105"/>
    </row>
    <row r="37" spans="1:8">
      <c r="A37" s="229" t="s">
        <v>113</v>
      </c>
      <c r="B37" s="106" t="s">
        <v>15</v>
      </c>
      <c r="C37" s="102"/>
      <c r="D37" s="102">
        <v>-50000</v>
      </c>
      <c r="E37" s="103">
        <v>0</v>
      </c>
      <c r="F37" s="104"/>
      <c r="G37" s="104">
        <v>-1</v>
      </c>
      <c r="H37" s="105"/>
    </row>
    <row r="38" spans="1:8">
      <c r="A38" s="229" t="s">
        <v>114</v>
      </c>
      <c r="B38" s="106" t="s">
        <v>9</v>
      </c>
      <c r="C38" s="102"/>
      <c r="D38" s="102">
        <v>0</v>
      </c>
      <c r="E38" s="103">
        <v>0</v>
      </c>
      <c r="F38" s="104"/>
      <c r="G38" s="104">
        <v>2</v>
      </c>
      <c r="H38" s="105"/>
    </row>
    <row r="39" spans="1:8">
      <c r="A39" s="229" t="s">
        <v>115</v>
      </c>
      <c r="B39" s="106" t="s">
        <v>99</v>
      </c>
      <c r="C39" s="102"/>
      <c r="D39" s="102">
        <v>-5000</v>
      </c>
      <c r="E39" s="103">
        <v>0</v>
      </c>
      <c r="F39" s="104"/>
      <c r="G39" s="104">
        <v>0</v>
      </c>
      <c r="H39" s="102"/>
    </row>
    <row r="40" spans="1:8">
      <c r="A40" s="229" t="s">
        <v>116</v>
      </c>
      <c r="B40" s="106" t="s">
        <v>11</v>
      </c>
      <c r="C40" s="102"/>
      <c r="D40" s="102">
        <v>0</v>
      </c>
      <c r="E40" s="103">
        <v>0</v>
      </c>
      <c r="F40" s="104"/>
      <c r="G40" s="104">
        <v>-2</v>
      </c>
      <c r="H40" s="102"/>
    </row>
    <row r="41" spans="1:8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-2</v>
      </c>
      <c r="H41" s="102"/>
    </row>
    <row r="42" spans="1:8">
      <c r="A42" s="472" t="s">
        <v>118</v>
      </c>
      <c r="B42" s="473"/>
      <c r="C42" s="113">
        <f>C29+SUM(C33:C41)</f>
        <v>131045000</v>
      </c>
      <c r="D42" s="113">
        <f>D29+SUM(D33:D41)</f>
        <v>759891.00729000568</v>
      </c>
      <c r="E42" s="108">
        <f>E29+SUM(E33:E41)</f>
        <v>1</v>
      </c>
      <c r="F42" s="108">
        <f>F29+SUM(F33:F41)</f>
        <v>0</v>
      </c>
      <c r="G42" s="108">
        <f>G29+SUM(G33:G41)</f>
        <v>12</v>
      </c>
      <c r="H42" s="105"/>
    </row>
    <row r="43" spans="1:8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8">
      <c r="A44" s="468" t="s">
        <v>92</v>
      </c>
      <c r="B44" s="469"/>
      <c r="C44" s="109">
        <f>C42-C43</f>
        <v>131045000</v>
      </c>
      <c r="D44" s="109">
        <f>D42-D43</f>
        <v>759891.00729000568</v>
      </c>
      <c r="E44" s="470">
        <f>E42-E43</f>
        <v>1</v>
      </c>
      <c r="F44" s="471"/>
      <c r="G44" s="110" t="s">
        <v>93</v>
      </c>
      <c r="H44" s="111"/>
    </row>
    <row r="45" spans="1:8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8" ht="18" thickBot="1">
      <c r="A46" s="229" t="s">
        <v>119</v>
      </c>
      <c r="B46" s="230" t="s">
        <v>21</v>
      </c>
      <c r="C46" s="126"/>
      <c r="D46" s="126">
        <v>-35500</v>
      </c>
      <c r="E46" s="127">
        <v>0</v>
      </c>
      <c r="F46" s="128"/>
      <c r="G46" s="128">
        <v>1</v>
      </c>
      <c r="H46" s="126"/>
    </row>
    <row r="47" spans="1:8" ht="18" thickBot="1">
      <c r="A47" s="229" t="s">
        <v>120</v>
      </c>
      <c r="B47" s="106" t="s">
        <v>15</v>
      </c>
      <c r="C47" s="126"/>
      <c r="D47" s="126">
        <v>-5000</v>
      </c>
      <c r="E47" s="127">
        <v>0</v>
      </c>
      <c r="F47" s="128"/>
      <c r="G47" s="128">
        <v>0</v>
      </c>
      <c r="H47" s="126"/>
    </row>
    <row r="48" spans="1:8" ht="18" thickBot="1">
      <c r="A48" s="229" t="s">
        <v>121</v>
      </c>
      <c r="B48" s="106" t="s">
        <v>99</v>
      </c>
      <c r="C48" s="126"/>
      <c r="D48" s="126">
        <v>0</v>
      </c>
      <c r="E48" s="127">
        <v>0</v>
      </c>
      <c r="F48" s="128"/>
      <c r="G48" s="128">
        <v>1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-50000</v>
      </c>
      <c r="E51" s="127">
        <v>0</v>
      </c>
      <c r="F51" s="128"/>
      <c r="G51" s="128">
        <v>3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131045000</v>
      </c>
      <c r="D53" s="113">
        <f>D42+SUM(D46:D52)</f>
        <v>666891.00729000568</v>
      </c>
      <c r="E53" s="108">
        <f>E42+SUM(E46:E52)</f>
        <v>1</v>
      </c>
      <c r="F53" s="108">
        <f>F42+SUM(F46:F52)</f>
        <v>0</v>
      </c>
      <c r="G53" s="114">
        <f>G42+SUM(G46:G52)</f>
        <v>17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131045000</v>
      </c>
      <c r="D55" s="121">
        <f>D53-D54</f>
        <v>666891.00729000568</v>
      </c>
      <c r="E55" s="476">
        <f>E53-E54</f>
        <v>1</v>
      </c>
      <c r="F55" s="477"/>
      <c r="G55" s="122" t="s">
        <v>93</v>
      </c>
      <c r="H55" s="123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K55"/>
  <sheetViews>
    <sheetView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4.77734375" style="95" customWidth="1"/>
    <col min="4" max="4" width="13" style="95" customWidth="1"/>
    <col min="5" max="7" width="13" style="164" customWidth="1"/>
    <col min="8" max="8" width="31.77734375" style="94" customWidth="1"/>
    <col min="9" max="9" width="15.77734375" style="94" customWidth="1"/>
    <col min="10" max="16384" width="8.88671875" style="94"/>
  </cols>
  <sheetData>
    <row r="2" spans="1:11" ht="28.15">
      <c r="A2" s="456" t="s">
        <v>134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'Cal Poly SOV'!E53</f>
        <v>1741025.0797800124</v>
      </c>
      <c r="E5" s="394">
        <v>14</v>
      </c>
      <c r="F5" s="394">
        <v>0</v>
      </c>
      <c r="G5" s="394">
        <v>25</v>
      </c>
      <c r="H5" s="459"/>
      <c r="I5" s="97">
        <f>'Cal Poly SOV'!E52</f>
        <v>1476893.32596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3</v>
      </c>
      <c r="I6" s="98">
        <f>SUM(I20:I34)</f>
        <v>-133598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1343295.32596</v>
      </c>
    </row>
    <row r="8" spans="1:11" ht="18" thickBot="1">
      <c r="A8" s="112" t="s">
        <v>82</v>
      </c>
      <c r="B8" s="106" t="s">
        <v>21</v>
      </c>
      <c r="C8" s="182"/>
      <c r="D8" s="182">
        <v>-20000</v>
      </c>
      <c r="E8" s="183">
        <v>0</v>
      </c>
      <c r="F8" s="184"/>
      <c r="G8" s="184">
        <v>0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-12500</v>
      </c>
      <c r="E9" s="103">
        <v>0</v>
      </c>
      <c r="F9" s="104"/>
      <c r="G9" s="104">
        <v>-1</v>
      </c>
      <c r="H9" s="129"/>
    </row>
    <row r="10" spans="1:11">
      <c r="A10" s="112" t="s">
        <v>84</v>
      </c>
      <c r="B10" s="106" t="s">
        <v>49</v>
      </c>
      <c r="C10" s="102"/>
      <c r="D10" s="102">
        <v>-30000</v>
      </c>
      <c r="E10" s="103">
        <v>0</v>
      </c>
      <c r="F10" s="104"/>
      <c r="G10" s="104">
        <v>0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03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19</v>
      </c>
      <c r="C12" s="185"/>
      <c r="D12" s="185">
        <v>-10000</v>
      </c>
      <c r="E12" s="330">
        <v>-2</v>
      </c>
      <c r="F12" s="187"/>
      <c r="G12" s="187">
        <v>0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0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1668525.0797800124</v>
      </c>
      <c r="E15" s="108">
        <f>E5+E6+SUM(E8:E14)</f>
        <v>12</v>
      </c>
      <c r="F15" s="108">
        <f>F5+F6+SUM(F8:F14)</f>
        <v>0</v>
      </c>
      <c r="G15" s="108">
        <f>G5+G6+SUM(G8:G14)</f>
        <v>27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1668525.0797800124</v>
      </c>
      <c r="E17" s="470">
        <f>E15-E16</f>
        <v>12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9">
      <c r="A20" s="112" t="s">
        <v>95</v>
      </c>
      <c r="B20" s="106" t="s">
        <v>86</v>
      </c>
      <c r="C20" s="178"/>
      <c r="D20" s="178">
        <v>-5000</v>
      </c>
      <c r="E20" s="175">
        <v>0</v>
      </c>
      <c r="F20" s="175"/>
      <c r="G20" s="175">
        <v>0</v>
      </c>
      <c r="H20" s="176"/>
    </row>
    <row r="21" spans="1:9">
      <c r="A21" s="112" t="s">
        <v>96</v>
      </c>
      <c r="B21" s="106" t="s">
        <v>15</v>
      </c>
      <c r="C21" s="94">
        <v>30000</v>
      </c>
      <c r="D21" s="102">
        <v>0</v>
      </c>
      <c r="E21" s="103">
        <v>3</v>
      </c>
      <c r="F21" s="104"/>
      <c r="G21" s="104">
        <v>-2</v>
      </c>
      <c r="H21" s="105"/>
    </row>
    <row r="22" spans="1:9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2</v>
      </c>
      <c r="H22" s="105"/>
    </row>
    <row r="23" spans="1:9">
      <c r="A23" s="112" t="s">
        <v>98</v>
      </c>
      <c r="B23" s="106" t="s">
        <v>99</v>
      </c>
      <c r="C23" s="178"/>
      <c r="D23" s="178">
        <v>-40000</v>
      </c>
      <c r="E23" s="179">
        <v>-1</v>
      </c>
      <c r="F23" s="175"/>
      <c r="G23" s="175">
        <v>1</v>
      </c>
      <c r="H23" s="105"/>
    </row>
    <row r="24" spans="1:9">
      <c r="A24" s="112" t="s">
        <v>100</v>
      </c>
      <c r="B24" s="106" t="s">
        <v>86</v>
      </c>
      <c r="C24" s="102"/>
      <c r="D24" s="102">
        <v>-10348</v>
      </c>
      <c r="E24" s="103">
        <v>0</v>
      </c>
      <c r="F24" s="104"/>
      <c r="G24" s="104">
        <v>1</v>
      </c>
      <c r="H24" s="181"/>
    </row>
    <row r="25" spans="1:9">
      <c r="A25" s="112" t="s">
        <v>101</v>
      </c>
      <c r="B25" s="106" t="s">
        <v>15</v>
      </c>
      <c r="C25" s="94">
        <v>45000</v>
      </c>
      <c r="D25" s="178">
        <v>0</v>
      </c>
      <c r="E25" s="179">
        <v>3</v>
      </c>
      <c r="F25" s="175"/>
      <c r="G25" s="175">
        <v>-1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3</v>
      </c>
      <c r="H26" s="105"/>
      <c r="I26" s="94">
        <v>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105"/>
      <c r="I27" s="105">
        <v>-133598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131075000</v>
      </c>
      <c r="D29" s="113">
        <f>D15+SUM(D19:D28)</f>
        <v>1613177.0797800124</v>
      </c>
      <c r="E29" s="108">
        <f>E15+SUM(E19:E28)</f>
        <v>17</v>
      </c>
      <c r="F29" s="108">
        <f>F15+SUM(F19:F28)</f>
        <v>0</v>
      </c>
      <c r="G29" s="114">
        <f>G15+SUM(G19:G28)</f>
        <v>30</v>
      </c>
      <c r="H29" s="105" t="s">
        <v>135</v>
      </c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/>
    </row>
    <row r="31" spans="1:9">
      <c r="A31" s="468" t="s">
        <v>92</v>
      </c>
      <c r="B31" s="469"/>
      <c r="C31" s="109">
        <f>C29-C30</f>
        <v>131075000</v>
      </c>
      <c r="D31" s="109">
        <f>D29-D30</f>
        <v>1613177.0797800124</v>
      </c>
      <c r="E31" s="470">
        <f>E29-E30</f>
        <v>17</v>
      </c>
      <c r="F31" s="471"/>
      <c r="G31" s="110">
        <f>G29-G30</f>
        <v>30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8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-1</v>
      </c>
      <c r="H33" s="105"/>
    </row>
    <row r="34" spans="1:8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8">
      <c r="A35" s="229" t="s">
        <v>111</v>
      </c>
      <c r="B35" s="106" t="s">
        <v>11</v>
      </c>
      <c r="C35" s="102"/>
      <c r="D35" s="102">
        <v>-27712</v>
      </c>
      <c r="E35" s="103">
        <v>0</v>
      </c>
      <c r="F35" s="104"/>
      <c r="G35" s="104">
        <v>1</v>
      </c>
      <c r="H35" s="181"/>
    </row>
    <row r="36" spans="1:8">
      <c r="A36" s="229" t="s">
        <v>112</v>
      </c>
      <c r="B36" s="106" t="s">
        <v>49</v>
      </c>
      <c r="C36" s="102"/>
      <c r="D36" s="102">
        <v>-30000</v>
      </c>
      <c r="E36" s="103">
        <v>-1</v>
      </c>
      <c r="F36" s="104"/>
      <c r="G36" s="104">
        <v>1</v>
      </c>
      <c r="H36" s="105"/>
    </row>
    <row r="37" spans="1:8">
      <c r="A37" s="229" t="s">
        <v>113</v>
      </c>
      <c r="B37" s="106" t="s">
        <v>15</v>
      </c>
      <c r="C37" s="102"/>
      <c r="D37" s="102">
        <v>-40000</v>
      </c>
      <c r="E37" s="103">
        <v>0</v>
      </c>
      <c r="F37" s="104"/>
      <c r="G37" s="104">
        <v>0</v>
      </c>
      <c r="H37" s="105"/>
    </row>
    <row r="38" spans="1:8">
      <c r="A38" s="229" t="s">
        <v>114</v>
      </c>
      <c r="B38" s="106" t="s">
        <v>9</v>
      </c>
      <c r="C38" s="102"/>
      <c r="D38" s="102">
        <v>0</v>
      </c>
      <c r="E38" s="103">
        <v>0</v>
      </c>
      <c r="F38" s="104"/>
      <c r="G38" s="104">
        <v>-3</v>
      </c>
      <c r="H38" s="105"/>
    </row>
    <row r="39" spans="1:8">
      <c r="A39" s="229" t="s">
        <v>115</v>
      </c>
      <c r="B39" s="106" t="s">
        <v>99</v>
      </c>
      <c r="C39" s="102"/>
      <c r="D39" s="102">
        <v>-5000</v>
      </c>
      <c r="E39" s="103">
        <v>0</v>
      </c>
      <c r="F39" s="104"/>
      <c r="G39" s="104">
        <v>0</v>
      </c>
      <c r="H39" s="102"/>
    </row>
    <row r="40" spans="1:8">
      <c r="A40" s="229" t="s">
        <v>116</v>
      </c>
      <c r="B40" s="106" t="s">
        <v>11</v>
      </c>
      <c r="C40" s="102"/>
      <c r="D40" s="102">
        <v>-42666</v>
      </c>
      <c r="E40" s="103">
        <v>0</v>
      </c>
      <c r="F40" s="104"/>
      <c r="G40" s="104">
        <v>2</v>
      </c>
      <c r="H40" s="102"/>
    </row>
    <row r="41" spans="1:8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-2</v>
      </c>
      <c r="H41" s="102"/>
    </row>
    <row r="42" spans="1:8">
      <c r="A42" s="472" t="s">
        <v>118</v>
      </c>
      <c r="B42" s="473"/>
      <c r="C42" s="113">
        <f>C29+SUM(C33:C41)</f>
        <v>131075000</v>
      </c>
      <c r="D42" s="113">
        <f>D29+SUM(D33:D41)</f>
        <v>1042799.0797800124</v>
      </c>
      <c r="E42" s="108">
        <f>E29+SUM(E33:E41)</f>
        <v>16</v>
      </c>
      <c r="F42" s="108">
        <f>F29+SUM(F33:F41)</f>
        <v>0</v>
      </c>
      <c r="G42" s="108">
        <f>G29+SUM(G33:G41)</f>
        <v>28</v>
      </c>
      <c r="H42" s="105"/>
    </row>
    <row r="43" spans="1:8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8">
      <c r="A44" s="468" t="s">
        <v>92</v>
      </c>
      <c r="B44" s="469"/>
      <c r="C44" s="109">
        <f>C42-C43</f>
        <v>131075000</v>
      </c>
      <c r="D44" s="109">
        <f>D42-D43</f>
        <v>1042799.0797800124</v>
      </c>
      <c r="E44" s="470">
        <f>E42-E43</f>
        <v>16</v>
      </c>
      <c r="F44" s="471"/>
      <c r="G44" s="110" t="s">
        <v>93</v>
      </c>
      <c r="H44" s="111"/>
    </row>
    <row r="45" spans="1:8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8" ht="18" thickBot="1">
      <c r="A46" s="229" t="s">
        <v>119</v>
      </c>
      <c r="B46" s="230" t="s">
        <v>21</v>
      </c>
      <c r="C46" s="126"/>
      <c r="D46" s="126">
        <v>-20500</v>
      </c>
      <c r="E46" s="127">
        <v>0</v>
      </c>
      <c r="F46" s="128"/>
      <c r="G46" s="128">
        <v>-3</v>
      </c>
      <c r="H46" s="126"/>
    </row>
    <row r="47" spans="1:8" ht="18" thickBot="1">
      <c r="A47" s="229" t="s">
        <v>120</v>
      </c>
      <c r="B47" s="106" t="s">
        <v>15</v>
      </c>
      <c r="C47" s="126"/>
      <c r="D47" s="126">
        <v>-5800</v>
      </c>
      <c r="E47" s="127">
        <v>0</v>
      </c>
      <c r="F47" s="128"/>
      <c r="G47" s="128">
        <v>1</v>
      </c>
      <c r="H47" s="126"/>
    </row>
    <row r="48" spans="1:8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0</v>
      </c>
      <c r="E49" s="127">
        <v>0</v>
      </c>
      <c r="F49" s="128"/>
      <c r="G49" s="128">
        <v>1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-10000</v>
      </c>
      <c r="E51" s="127">
        <v>0</v>
      </c>
      <c r="F51" s="128"/>
      <c r="G51" s="128">
        <v>1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131075000</v>
      </c>
      <c r="D53" s="113">
        <f>D42+SUM(D46:D52)</f>
        <v>998499.07978001237</v>
      </c>
      <c r="E53" s="108">
        <f>E42+SUM(E46:E52)</f>
        <v>16</v>
      </c>
      <c r="F53" s="108">
        <f>F42+SUM(F46:F52)</f>
        <v>0</v>
      </c>
      <c r="G53" s="114">
        <f>G42+SUM(G46:G52)</f>
        <v>28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131075000</v>
      </c>
      <c r="D55" s="121">
        <f>D53-D54</f>
        <v>998499.07978001237</v>
      </c>
      <c r="E55" s="476">
        <f>E53-E54</f>
        <v>16</v>
      </c>
      <c r="F55" s="477"/>
      <c r="G55" s="122" t="s">
        <v>93</v>
      </c>
      <c r="H55" s="123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2:K54"/>
  <sheetViews>
    <sheetView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6.44140625" style="95" customWidth="1"/>
    <col min="4" max="4" width="13" style="95" customWidth="1"/>
    <col min="5" max="7" width="13" style="164" customWidth="1"/>
    <col min="8" max="8" width="31.77734375" style="94" customWidth="1"/>
    <col min="9" max="9" width="12.6640625" style="94" customWidth="1"/>
    <col min="10" max="16384" width="8.88671875" style="94"/>
  </cols>
  <sheetData>
    <row r="2" spans="1:11" ht="28.15">
      <c r="A2" s="456" t="s">
        <v>66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'Sac State SOV'!E53</f>
        <v>1001926.1560000032</v>
      </c>
      <c r="E5" s="394">
        <v>14</v>
      </c>
      <c r="F5" s="394">
        <v>0</v>
      </c>
      <c r="G5" s="394">
        <v>25</v>
      </c>
      <c r="H5" s="459"/>
      <c r="I5" s="97">
        <f>'Sac State SOV'!E52</f>
        <v>1656532.9240000001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0</v>
      </c>
      <c r="I6" s="98">
        <f>SUM(I8:I54)</f>
        <v>-182000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1474532.9240000001</v>
      </c>
    </row>
    <row r="8" spans="1:11" ht="18" thickBot="1">
      <c r="A8" s="112" t="s">
        <v>82</v>
      </c>
      <c r="B8" s="106" t="s">
        <v>21</v>
      </c>
      <c r="C8" s="182"/>
      <c r="D8" s="182">
        <v>-20000</v>
      </c>
      <c r="E8" s="183">
        <v>0</v>
      </c>
      <c r="F8" s="184"/>
      <c r="G8" s="184">
        <v>0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-10000</v>
      </c>
      <c r="E9" s="103">
        <v>0</v>
      </c>
      <c r="F9" s="104"/>
      <c r="G9" s="104">
        <v>1</v>
      </c>
      <c r="H9" s="129"/>
    </row>
    <row r="10" spans="1:11">
      <c r="A10" s="112" t="s">
        <v>84</v>
      </c>
      <c r="B10" s="106" t="s">
        <v>49</v>
      </c>
      <c r="C10" s="102"/>
      <c r="D10" s="102">
        <v>-12500</v>
      </c>
      <c r="E10" s="103">
        <v>-1</v>
      </c>
      <c r="F10" s="104"/>
      <c r="G10" s="104">
        <v>0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03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99</v>
      </c>
      <c r="C12" s="185"/>
      <c r="D12" s="185">
        <v>-25000</v>
      </c>
      <c r="E12" s="330">
        <v>-2</v>
      </c>
      <c r="F12" s="187"/>
      <c r="G12" s="187">
        <v>-3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1</v>
      </c>
      <c r="H13" s="105" t="s">
        <v>136</v>
      </c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934426.15600000322</v>
      </c>
      <c r="E15" s="108">
        <f>E5+E6+SUM(E8:E14)</f>
        <v>11</v>
      </c>
      <c r="F15" s="108">
        <f>F5+F6+SUM(F8:F14)</f>
        <v>0</v>
      </c>
      <c r="G15" s="108">
        <f>G5+G6+SUM(G8:G14)</f>
        <v>24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934426.15600000322</v>
      </c>
      <c r="E17" s="470">
        <f>E15-E16</f>
        <v>11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9">
      <c r="A20" s="112" t="s">
        <v>95</v>
      </c>
      <c r="B20" s="106" t="s">
        <v>86</v>
      </c>
      <c r="C20" s="178"/>
      <c r="D20" s="333">
        <v>-27000</v>
      </c>
      <c r="E20" s="175">
        <v>-1</v>
      </c>
      <c r="F20" s="175"/>
      <c r="G20" s="175">
        <v>-1</v>
      </c>
      <c r="H20" s="176"/>
    </row>
    <row r="21" spans="1:9">
      <c r="A21" s="112" t="s">
        <v>96</v>
      </c>
      <c r="B21" s="106" t="s">
        <v>15</v>
      </c>
      <c r="C21" s="94">
        <v>25000</v>
      </c>
      <c r="D21" s="333">
        <v>0</v>
      </c>
      <c r="E21" s="103">
        <v>3</v>
      </c>
      <c r="F21" s="104"/>
      <c r="G21" s="104">
        <v>-2</v>
      </c>
      <c r="H21" s="105"/>
    </row>
    <row r="22" spans="1:9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-2</v>
      </c>
      <c r="H22" s="105"/>
    </row>
    <row r="23" spans="1:9">
      <c r="A23" s="112" t="s">
        <v>98</v>
      </c>
      <c r="B23" s="106" t="s">
        <v>99</v>
      </c>
      <c r="C23" s="178"/>
      <c r="D23" s="178">
        <v>-80000</v>
      </c>
      <c r="E23" s="179">
        <v>-2</v>
      </c>
      <c r="F23" s="175"/>
      <c r="G23" s="175">
        <v>0</v>
      </c>
      <c r="H23" s="105"/>
    </row>
    <row r="24" spans="1:9">
      <c r="A24" s="112" t="s">
        <v>100</v>
      </c>
      <c r="B24" s="106" t="s">
        <v>86</v>
      </c>
      <c r="C24" s="102"/>
      <c r="D24" s="102">
        <v>-5000</v>
      </c>
      <c r="E24" s="103">
        <v>0</v>
      </c>
      <c r="F24" s="104"/>
      <c r="G24" s="104">
        <v>0</v>
      </c>
      <c r="H24" s="181"/>
    </row>
    <row r="25" spans="1:9">
      <c r="A25" s="112" t="s">
        <v>101</v>
      </c>
      <c r="B25" s="106" t="s">
        <v>15</v>
      </c>
      <c r="C25" s="94">
        <v>45000</v>
      </c>
      <c r="D25" s="178">
        <v>0</v>
      </c>
      <c r="E25" s="179">
        <v>3</v>
      </c>
      <c r="F25" s="175"/>
      <c r="G25" s="175">
        <v>-2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-3</v>
      </c>
      <c r="H26" s="105"/>
      <c r="I26" s="94">
        <v>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343"/>
      <c r="I27" s="342">
        <v>-132000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131070000</v>
      </c>
      <c r="D29" s="113">
        <f>D15+SUM(D19:D28)</f>
        <v>822426.15600000322</v>
      </c>
      <c r="E29" s="108">
        <f>E15+SUM(E19:E28)</f>
        <v>14</v>
      </c>
      <c r="F29" s="108">
        <f>F15+SUM(F19:F28)</f>
        <v>0</v>
      </c>
      <c r="G29" s="114">
        <f>G15+SUM(G19:G28)</f>
        <v>13</v>
      </c>
      <c r="H29" s="344" t="s">
        <v>137</v>
      </c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/>
    </row>
    <row r="31" spans="1:9">
      <c r="A31" s="468" t="s">
        <v>92</v>
      </c>
      <c r="B31" s="469"/>
      <c r="C31" s="109">
        <f>C29-C30</f>
        <v>131070000</v>
      </c>
      <c r="D31" s="109">
        <f>D29-D30</f>
        <v>822426.15600000322</v>
      </c>
      <c r="E31" s="470">
        <f>E29-E30</f>
        <v>14</v>
      </c>
      <c r="F31" s="471"/>
      <c r="G31" s="110">
        <f>G29-G30</f>
        <v>13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9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0</v>
      </c>
      <c r="H33" s="105"/>
    </row>
    <row r="34" spans="1:9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9">
      <c r="A35" s="229" t="s">
        <v>111</v>
      </c>
      <c r="B35" s="106" t="s">
        <v>11</v>
      </c>
      <c r="C35" s="102"/>
      <c r="D35" s="102">
        <v>27712</v>
      </c>
      <c r="E35" s="103">
        <v>0</v>
      </c>
      <c r="F35" s="104"/>
      <c r="G35" s="104">
        <v>-2</v>
      </c>
      <c r="H35" s="181"/>
    </row>
    <row r="36" spans="1:9">
      <c r="A36" s="229" t="s">
        <v>112</v>
      </c>
      <c r="B36" s="106" t="s">
        <v>49</v>
      </c>
      <c r="C36" s="102"/>
      <c r="D36" s="102">
        <v>-50000</v>
      </c>
      <c r="E36" s="103">
        <v>0</v>
      </c>
      <c r="F36" s="104"/>
      <c r="G36" s="104">
        <v>1</v>
      </c>
      <c r="H36" s="105"/>
    </row>
    <row r="37" spans="1:9">
      <c r="A37" s="229" t="s">
        <v>113</v>
      </c>
      <c r="B37" s="106" t="s">
        <v>15</v>
      </c>
      <c r="C37" s="102"/>
      <c r="D37" s="102"/>
      <c r="E37" s="103">
        <v>0</v>
      </c>
      <c r="F37" s="104"/>
      <c r="G37" s="104">
        <v>-1</v>
      </c>
      <c r="H37" s="105" t="s">
        <v>138</v>
      </c>
      <c r="I37" s="94">
        <v>-50000</v>
      </c>
    </row>
    <row r="38" spans="1:9">
      <c r="A38" s="229" t="s">
        <v>114</v>
      </c>
      <c r="B38" s="106" t="s">
        <v>9</v>
      </c>
      <c r="C38" s="102"/>
      <c r="D38" s="102">
        <v>0</v>
      </c>
      <c r="E38" s="103">
        <v>0</v>
      </c>
      <c r="F38" s="104"/>
      <c r="G38" s="104">
        <v>2</v>
      </c>
      <c r="H38" s="105"/>
    </row>
    <row r="39" spans="1:9">
      <c r="A39" s="229" t="s">
        <v>115</v>
      </c>
      <c r="B39" s="106" t="s">
        <v>99</v>
      </c>
      <c r="C39" s="102"/>
      <c r="D39" s="102">
        <v>-25000</v>
      </c>
      <c r="E39" s="103">
        <v>0</v>
      </c>
      <c r="F39" s="104"/>
      <c r="G39" s="104">
        <v>0</v>
      </c>
      <c r="H39" s="102"/>
    </row>
    <row r="40" spans="1:9">
      <c r="A40" s="229" t="s">
        <v>116</v>
      </c>
      <c r="B40" s="106" t="s">
        <v>11</v>
      </c>
      <c r="C40" s="102"/>
      <c r="D40" s="102">
        <v>-301398</v>
      </c>
      <c r="E40" s="331">
        <v>-5</v>
      </c>
      <c r="F40" s="104"/>
      <c r="G40" s="104">
        <v>-3</v>
      </c>
      <c r="H40" s="102"/>
    </row>
    <row r="41" spans="1:9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-2</v>
      </c>
      <c r="H41" s="102"/>
    </row>
    <row r="42" spans="1:9">
      <c r="A42" s="472" t="s">
        <v>118</v>
      </c>
      <c r="B42" s="473"/>
      <c r="C42" s="113">
        <f>C29+SUM(C33:C41)</f>
        <v>131070000</v>
      </c>
      <c r="D42" s="113">
        <f>D29+SUM(D33:D41)</f>
        <v>48740.156000003219</v>
      </c>
      <c r="E42" s="108">
        <f>E29+SUM(E33:E41)</f>
        <v>9</v>
      </c>
      <c r="F42" s="108">
        <f>F29+SUM(F33:F41)</f>
        <v>0</v>
      </c>
      <c r="G42" s="108">
        <f>G29+SUM(G33:G41)</f>
        <v>8</v>
      </c>
      <c r="H42" s="105" t="s">
        <v>139</v>
      </c>
    </row>
    <row r="43" spans="1:9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9">
      <c r="A44" s="468" t="s">
        <v>92</v>
      </c>
      <c r="B44" s="469"/>
      <c r="C44" s="109">
        <f>C42-C43</f>
        <v>131070000</v>
      </c>
      <c r="D44" s="109">
        <f>D42-D43</f>
        <v>48740.156000003219</v>
      </c>
      <c r="E44" s="470">
        <f>E42-E43</f>
        <v>9</v>
      </c>
      <c r="F44" s="471"/>
      <c r="G44" s="110" t="s">
        <v>93</v>
      </c>
      <c r="H44" s="111"/>
    </row>
    <row r="45" spans="1:9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9" ht="18" thickBot="1">
      <c r="A46" s="229" t="s">
        <v>119</v>
      </c>
      <c r="B46" s="230" t="s">
        <v>21</v>
      </c>
      <c r="C46" s="126"/>
      <c r="D46" s="126">
        <v>-15000</v>
      </c>
      <c r="E46" s="127">
        <v>0</v>
      </c>
      <c r="F46" s="128"/>
      <c r="G46" s="128">
        <v>-1</v>
      </c>
      <c r="H46" s="126"/>
    </row>
    <row r="47" spans="1:9" ht="18" thickBot="1">
      <c r="A47" s="229" t="s">
        <v>120</v>
      </c>
      <c r="B47" s="106" t="s">
        <v>15</v>
      </c>
      <c r="C47" s="126"/>
      <c r="D47" s="126">
        <v>-10000</v>
      </c>
      <c r="E47" s="127">
        <v>0</v>
      </c>
      <c r="F47" s="128"/>
      <c r="G47" s="128">
        <v>0</v>
      </c>
      <c r="H47" s="126"/>
    </row>
    <row r="48" spans="1:9" ht="18" thickBot="1">
      <c r="A48" s="229" t="s">
        <v>121</v>
      </c>
      <c r="B48" s="106" t="s">
        <v>99</v>
      </c>
      <c r="C48" s="126"/>
      <c r="D48" s="126">
        <v>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0</v>
      </c>
      <c r="E49" s="127">
        <v>0</v>
      </c>
      <c r="F49" s="128"/>
      <c r="G49" s="128">
        <v>1</v>
      </c>
      <c r="H49" s="126"/>
    </row>
    <row r="50" spans="1:8">
      <c r="A50" s="229" t="s">
        <v>124</v>
      </c>
      <c r="B50" s="106" t="s">
        <v>49</v>
      </c>
      <c r="C50" s="126"/>
      <c r="D50" s="126">
        <v>-10000</v>
      </c>
      <c r="E50" s="127">
        <v>0</v>
      </c>
      <c r="F50" s="128"/>
      <c r="G50" s="128">
        <v>1</v>
      </c>
      <c r="H50" s="126"/>
    </row>
    <row r="51" spans="1:8">
      <c r="A51" s="124"/>
      <c r="B51" s="115"/>
      <c r="C51" s="116"/>
      <c r="D51" s="116"/>
      <c r="E51" s="117"/>
      <c r="F51" s="118"/>
      <c r="G51" s="118"/>
      <c r="H51" s="119" t="s">
        <v>89</v>
      </c>
    </row>
    <row r="52" spans="1:8">
      <c r="A52" s="472" t="s">
        <v>125</v>
      </c>
      <c r="B52" s="473"/>
      <c r="C52" s="113">
        <f>C42+SUM(C46:C51)</f>
        <v>131070000</v>
      </c>
      <c r="D52" s="113">
        <f>D42+SUM(D46:D51)</f>
        <v>13740.156000003219</v>
      </c>
      <c r="E52" s="108">
        <f>E42+SUM(E46:E51)</f>
        <v>9</v>
      </c>
      <c r="F52" s="108">
        <f>F42+SUM(F46:F51)</f>
        <v>0</v>
      </c>
      <c r="G52" s="114">
        <f>G42+SUM(G46:G51)</f>
        <v>9</v>
      </c>
      <c r="H52" s="105"/>
    </row>
    <row r="53" spans="1:8">
      <c r="A53" s="466" t="s">
        <v>91</v>
      </c>
      <c r="B53" s="467"/>
      <c r="C53" s="102"/>
      <c r="D53" s="102"/>
      <c r="E53" s="104">
        <v>0</v>
      </c>
      <c r="F53" s="104">
        <v>0</v>
      </c>
      <c r="G53" s="104"/>
      <c r="H53" s="105"/>
    </row>
    <row r="54" spans="1:8" ht="18" thickBot="1">
      <c r="A54" s="474" t="s">
        <v>92</v>
      </c>
      <c r="B54" s="475"/>
      <c r="C54" s="121">
        <f>C52-C53</f>
        <v>131070000</v>
      </c>
      <c r="D54" s="121">
        <f>D52-D53</f>
        <v>13740.156000003219</v>
      </c>
      <c r="E54" s="476">
        <f>E52-E53</f>
        <v>9</v>
      </c>
      <c r="F54" s="477"/>
      <c r="G54" s="122" t="s">
        <v>93</v>
      </c>
      <c r="H54" s="123"/>
    </row>
  </sheetData>
  <mergeCells count="25">
    <mergeCell ref="A45:H45"/>
    <mergeCell ref="A54:B54"/>
    <mergeCell ref="A52:B52"/>
    <mergeCell ref="A53:B53"/>
    <mergeCell ref="E54:F54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K55"/>
  <sheetViews>
    <sheetView topLeftCell="A7"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4.44140625" style="95" customWidth="1"/>
    <col min="4" max="4" width="13" style="95" customWidth="1"/>
    <col min="5" max="7" width="13" style="96" customWidth="1"/>
    <col min="8" max="8" width="31.77734375" style="94" customWidth="1"/>
    <col min="9" max="9" width="14.6640625" style="94" customWidth="1"/>
    <col min="10" max="16384" width="8.88671875" style="94"/>
  </cols>
  <sheetData>
    <row r="2" spans="1:11" ht="28.15">
      <c r="A2" s="456" t="s">
        <v>140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'Oregon SOV'!E53</f>
        <v>3255164.3280000091</v>
      </c>
      <c r="E5" s="394">
        <v>14</v>
      </c>
      <c r="F5" s="394">
        <v>0</v>
      </c>
      <c r="G5" s="394">
        <v>25</v>
      </c>
      <c r="H5" s="459"/>
      <c r="I5" s="97">
        <f>'Oregon SOV'!E52</f>
        <v>1218457.71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0</v>
      </c>
      <c r="I6" s="98">
        <f>SUM(I8:I54)</f>
        <v>-313598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904859.71</v>
      </c>
    </row>
    <row r="8" spans="1:11" ht="18" thickBot="1">
      <c r="A8" s="112" t="s">
        <v>82</v>
      </c>
      <c r="B8" s="106" t="s">
        <v>21</v>
      </c>
      <c r="C8" s="182"/>
      <c r="D8" s="182">
        <v>-10000</v>
      </c>
      <c r="E8" s="183">
        <v>0</v>
      </c>
      <c r="F8" s="184"/>
      <c r="G8" s="184">
        <v>0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-12500</v>
      </c>
      <c r="E9" s="103">
        <v>0</v>
      </c>
      <c r="F9" s="104"/>
      <c r="G9" s="104">
        <v>-2</v>
      </c>
      <c r="H9" s="129" t="s">
        <v>141</v>
      </c>
    </row>
    <row r="10" spans="1:11">
      <c r="A10" s="112" t="s">
        <v>84</v>
      </c>
      <c r="B10" s="106" t="s">
        <v>49</v>
      </c>
      <c r="C10" s="102"/>
      <c r="D10" s="102">
        <v>0</v>
      </c>
      <c r="E10" s="331">
        <v>0</v>
      </c>
      <c r="F10" s="104"/>
      <c r="G10" s="104">
        <v>1</v>
      </c>
      <c r="H10" s="180"/>
    </row>
    <row r="11" spans="1:11">
      <c r="A11" s="112" t="s">
        <v>85</v>
      </c>
      <c r="B11" s="106" t="s">
        <v>86</v>
      </c>
      <c r="C11" s="102"/>
      <c r="D11" s="102">
        <v>0</v>
      </c>
      <c r="E11" s="103">
        <v>0</v>
      </c>
      <c r="F11" s="104"/>
      <c r="G11" s="104">
        <v>0</v>
      </c>
      <c r="H11" s="105"/>
    </row>
    <row r="12" spans="1:11">
      <c r="A12" s="112" t="s">
        <v>87</v>
      </c>
      <c r="B12" s="106" t="s">
        <v>99</v>
      </c>
      <c r="C12" s="185"/>
      <c r="D12" s="185">
        <v>0</v>
      </c>
      <c r="E12" s="330">
        <v>-2</v>
      </c>
      <c r="F12" s="187"/>
      <c r="G12" s="187">
        <v>-1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1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3232664.3280000091</v>
      </c>
      <c r="E15" s="108">
        <f>E5+E6+SUM(E8:E14)</f>
        <v>12</v>
      </c>
      <c r="F15" s="108">
        <f>F5+F6+SUM(F8:F14)</f>
        <v>0</v>
      </c>
      <c r="G15" s="108">
        <f>G5+G6+SUM(G8:G14)</f>
        <v>24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3232664.3280000091</v>
      </c>
      <c r="E17" s="470">
        <f>E15-E16</f>
        <v>12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-1</v>
      </c>
      <c r="H19" s="105"/>
    </row>
    <row r="20" spans="1:9">
      <c r="A20" s="112" t="s">
        <v>95</v>
      </c>
      <c r="B20" s="106" t="s">
        <v>86</v>
      </c>
      <c r="C20" s="178"/>
      <c r="D20" s="333">
        <v>-7000</v>
      </c>
      <c r="E20" s="175">
        <v>0</v>
      </c>
      <c r="F20" s="175"/>
      <c r="G20" s="175">
        <v>2</v>
      </c>
      <c r="H20" s="176"/>
    </row>
    <row r="21" spans="1:9">
      <c r="A21" s="112" t="s">
        <v>96</v>
      </c>
      <c r="B21" s="106" t="s">
        <v>15</v>
      </c>
      <c r="C21" s="102"/>
      <c r="D21" s="102">
        <v>-30000</v>
      </c>
      <c r="E21" s="103">
        <v>-3</v>
      </c>
      <c r="F21" s="104"/>
      <c r="G21" s="104">
        <v>-1</v>
      </c>
      <c r="H21" s="105"/>
    </row>
    <row r="22" spans="1:9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-2</v>
      </c>
      <c r="H22" s="105"/>
    </row>
    <row r="23" spans="1:9">
      <c r="A23" s="112" t="s">
        <v>98</v>
      </c>
      <c r="B23" s="106" t="s">
        <v>99</v>
      </c>
      <c r="C23" s="178"/>
      <c r="D23" s="178">
        <v>-80000</v>
      </c>
      <c r="E23" s="179">
        <v>-1</v>
      </c>
      <c r="F23" s="175"/>
      <c r="G23" s="175">
        <v>2</v>
      </c>
      <c r="H23" s="105"/>
    </row>
    <row r="24" spans="1:9">
      <c r="A24" s="112" t="s">
        <v>100</v>
      </c>
      <c r="B24" s="106" t="s">
        <v>86</v>
      </c>
      <c r="C24" s="102"/>
      <c r="D24" s="102">
        <v>-6343</v>
      </c>
      <c r="E24" s="103">
        <v>0</v>
      </c>
      <c r="F24" s="104"/>
      <c r="G24" s="104">
        <v>2</v>
      </c>
      <c r="H24" s="181"/>
    </row>
    <row r="25" spans="1:9">
      <c r="A25" s="112" t="s">
        <v>101</v>
      </c>
      <c r="B25" s="345" t="s">
        <v>15</v>
      </c>
      <c r="C25" s="94">
        <v>45000</v>
      </c>
      <c r="D25" s="333">
        <v>0</v>
      </c>
      <c r="E25" s="331">
        <v>-3</v>
      </c>
      <c r="F25" s="334"/>
      <c r="G25" s="334">
        <v>-1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-1</v>
      </c>
      <c r="H26" s="105"/>
      <c r="I26" s="94">
        <v>-17500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105"/>
      <c r="I27" s="94">
        <v>-133598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131045000</v>
      </c>
      <c r="D29" s="113">
        <f>D15+SUM(D19:D28)</f>
        <v>3109321.3280000091</v>
      </c>
      <c r="E29" s="108">
        <f>E15+SUM(E19:E28)</f>
        <v>5</v>
      </c>
      <c r="F29" s="108">
        <f>F15+SUM(F19:F28)</f>
        <v>0</v>
      </c>
      <c r="G29" s="114">
        <f>G15+SUM(G19:G28)</f>
        <v>24</v>
      </c>
      <c r="H29" s="105"/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/>
    </row>
    <row r="31" spans="1:9">
      <c r="A31" s="468" t="s">
        <v>92</v>
      </c>
      <c r="B31" s="469"/>
      <c r="C31" s="109">
        <f>C29-C30</f>
        <v>131045000</v>
      </c>
      <c r="D31" s="109">
        <f>D29-D30</f>
        <v>3109321.3280000091</v>
      </c>
      <c r="E31" s="470">
        <f>E29-E30</f>
        <v>5</v>
      </c>
      <c r="F31" s="471"/>
      <c r="G31" s="110">
        <f>G29-G30</f>
        <v>24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9">
      <c r="A33" s="229" t="s">
        <v>109</v>
      </c>
      <c r="B33" s="106" t="s">
        <v>15</v>
      </c>
      <c r="C33" s="102"/>
      <c r="D33" s="178">
        <v>112500</v>
      </c>
      <c r="E33" s="103">
        <v>0</v>
      </c>
      <c r="F33" s="104"/>
      <c r="G33" s="104">
        <v>1</v>
      </c>
      <c r="H33" s="105"/>
      <c r="I33" s="94">
        <v>-112500</v>
      </c>
    </row>
    <row r="34" spans="1:9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9">
      <c r="A35" s="229" t="s">
        <v>111</v>
      </c>
      <c r="B35" s="106" t="s">
        <v>11</v>
      </c>
      <c r="C35" s="102"/>
      <c r="D35" s="178">
        <v>-8632</v>
      </c>
      <c r="E35" s="103">
        <v>0</v>
      </c>
      <c r="F35" s="104"/>
      <c r="G35" s="104">
        <v>1</v>
      </c>
      <c r="H35" s="181"/>
    </row>
    <row r="36" spans="1:9">
      <c r="A36" s="229" t="s">
        <v>112</v>
      </c>
      <c r="B36" s="106" t="s">
        <v>49</v>
      </c>
      <c r="C36" s="102"/>
      <c r="D36" s="102">
        <v>-50000</v>
      </c>
      <c r="E36" s="103">
        <v>0</v>
      </c>
      <c r="F36" s="104"/>
      <c r="G36" s="104">
        <v>1</v>
      </c>
      <c r="H36" s="105"/>
    </row>
    <row r="37" spans="1:9">
      <c r="A37" s="229" t="s">
        <v>113</v>
      </c>
      <c r="B37" s="106" t="s">
        <v>15</v>
      </c>
      <c r="C37" s="102"/>
      <c r="D37" s="102">
        <v>-50000</v>
      </c>
      <c r="E37" s="103">
        <v>0</v>
      </c>
      <c r="F37" s="104"/>
      <c r="G37" s="104">
        <v>0</v>
      </c>
      <c r="H37" s="105"/>
    </row>
    <row r="38" spans="1:9">
      <c r="A38" s="229" t="s">
        <v>114</v>
      </c>
      <c r="B38" s="106" t="s">
        <v>9</v>
      </c>
      <c r="C38" s="102"/>
      <c r="D38" s="102">
        <v>-45000</v>
      </c>
      <c r="E38" s="103">
        <v>0</v>
      </c>
      <c r="F38" s="104"/>
      <c r="G38" s="104">
        <v>1</v>
      </c>
      <c r="H38" s="105"/>
    </row>
    <row r="39" spans="1:9">
      <c r="A39" s="229" t="s">
        <v>115</v>
      </c>
      <c r="B39" s="106" t="s">
        <v>99</v>
      </c>
      <c r="C39" s="102"/>
      <c r="D39" s="102">
        <v>-25000</v>
      </c>
      <c r="E39" s="103">
        <v>0</v>
      </c>
      <c r="F39" s="104"/>
      <c r="G39" s="104">
        <v>0</v>
      </c>
      <c r="H39" s="102"/>
    </row>
    <row r="40" spans="1:9">
      <c r="A40" s="229" t="s">
        <v>116</v>
      </c>
      <c r="B40" s="106" t="s">
        <v>11</v>
      </c>
      <c r="C40" s="102"/>
      <c r="D40" s="333">
        <v>-42666</v>
      </c>
      <c r="E40" s="103">
        <v>0</v>
      </c>
      <c r="F40" s="104"/>
      <c r="G40" s="104">
        <v>3</v>
      </c>
      <c r="H40" s="102"/>
    </row>
    <row r="41" spans="1:9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-2</v>
      </c>
      <c r="H41" s="102"/>
      <c r="I41" s="94">
        <v>-50000</v>
      </c>
    </row>
    <row r="42" spans="1:9">
      <c r="A42" s="472" t="s">
        <v>118</v>
      </c>
      <c r="B42" s="473"/>
      <c r="C42" s="113">
        <f>C29+SUM(C33:C41)</f>
        <v>131045000</v>
      </c>
      <c r="D42" s="113">
        <f>D29+SUM(D33:D41)</f>
        <v>2800523.3280000091</v>
      </c>
      <c r="E42" s="108">
        <f>E29+SUM(E33:E41)</f>
        <v>5</v>
      </c>
      <c r="F42" s="108">
        <f>F29+SUM(F33:F41)</f>
        <v>0</v>
      </c>
      <c r="G42" s="108">
        <f>G29+SUM(G33:G41)</f>
        <v>29</v>
      </c>
      <c r="H42" s="105"/>
    </row>
    <row r="43" spans="1:9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9">
      <c r="A44" s="468" t="s">
        <v>92</v>
      </c>
      <c r="B44" s="469"/>
      <c r="C44" s="109">
        <f>C42-C43</f>
        <v>131045000</v>
      </c>
      <c r="D44" s="109">
        <f>D42-D43</f>
        <v>2800523.3280000091</v>
      </c>
      <c r="E44" s="470">
        <f>E42-E43</f>
        <v>5</v>
      </c>
      <c r="F44" s="471"/>
      <c r="G44" s="110" t="s">
        <v>93</v>
      </c>
      <c r="H44" s="111"/>
    </row>
    <row r="45" spans="1:9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9" ht="18" thickBot="1">
      <c r="A46" s="229" t="s">
        <v>119</v>
      </c>
      <c r="B46" s="230" t="s">
        <v>21</v>
      </c>
      <c r="C46" s="126"/>
      <c r="D46" s="126">
        <v>-51000</v>
      </c>
      <c r="E46" s="127">
        <v>0</v>
      </c>
      <c r="F46" s="128"/>
      <c r="G46" s="128">
        <v>-1</v>
      </c>
      <c r="H46" s="126"/>
    </row>
    <row r="47" spans="1:9" ht="18" thickBot="1">
      <c r="A47" s="229" t="s">
        <v>120</v>
      </c>
      <c r="B47" s="106" t="s">
        <v>15</v>
      </c>
      <c r="C47" s="126"/>
      <c r="D47" s="126">
        <v>-9500</v>
      </c>
      <c r="E47" s="127">
        <v>0</v>
      </c>
      <c r="F47" s="128"/>
      <c r="G47" s="128">
        <v>0</v>
      </c>
      <c r="H47" s="126"/>
    </row>
    <row r="48" spans="1:9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-1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-10000</v>
      </c>
      <c r="E51" s="127">
        <v>0</v>
      </c>
      <c r="F51" s="128"/>
      <c r="G51" s="128">
        <v>1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131045000</v>
      </c>
      <c r="D53" s="113">
        <f>D42+SUM(D46:D52)</f>
        <v>2719523.3280000091</v>
      </c>
      <c r="E53" s="108">
        <f>E42+SUM(E46:E52)</f>
        <v>5</v>
      </c>
      <c r="F53" s="108">
        <f>F42+SUM(F46:F52)</f>
        <v>0</v>
      </c>
      <c r="G53" s="114">
        <f>G42+SUM(G46:G52)</f>
        <v>28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131045000</v>
      </c>
      <c r="D55" s="121">
        <f>D53-D54</f>
        <v>2719523.3280000091</v>
      </c>
      <c r="E55" s="476">
        <f>E53-E54</f>
        <v>5</v>
      </c>
      <c r="F55" s="477"/>
      <c r="G55" s="122" t="s">
        <v>93</v>
      </c>
      <c r="H55" s="123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8671875" defaultRowHeight="17.45"/>
  <cols>
    <col min="1" max="1" width="6.33203125" style="94" bestFit="1" customWidth="1"/>
    <col min="2" max="2" width="7.109375" style="94" bestFit="1" customWidth="1"/>
    <col min="3" max="3" width="14.33203125" style="95" customWidth="1"/>
    <col min="4" max="4" width="13" style="95" customWidth="1"/>
    <col min="5" max="7" width="13" style="96" customWidth="1"/>
    <col min="8" max="8" width="31.77734375" style="94" customWidth="1"/>
    <col min="9" max="9" width="17.109375" style="94" customWidth="1"/>
    <col min="10" max="16384" width="8.88671875" style="94"/>
  </cols>
  <sheetData>
    <row r="2" spans="1:11" ht="28.15">
      <c r="A2" s="456" t="s">
        <v>142</v>
      </c>
      <c r="B2" s="456"/>
      <c r="C2" s="456"/>
      <c r="D2" s="456"/>
      <c r="E2" s="456"/>
      <c r="F2" s="456"/>
      <c r="G2" s="456"/>
      <c r="H2" s="456"/>
    </row>
    <row r="3" spans="1:11">
      <c r="E3" s="457" t="s">
        <v>36</v>
      </c>
      <c r="F3" s="457"/>
      <c r="G3" s="394"/>
    </row>
    <row r="4" spans="1:11">
      <c r="A4" s="458" t="s">
        <v>79</v>
      </c>
      <c r="B4" s="458"/>
      <c r="C4" s="97" t="s">
        <v>25</v>
      </c>
      <c r="D4" s="97" t="s">
        <v>6</v>
      </c>
      <c r="E4" s="394" t="s">
        <v>56</v>
      </c>
      <c r="F4" s="394" t="s">
        <v>57</v>
      </c>
      <c r="G4" s="394" t="s">
        <v>52</v>
      </c>
      <c r="H4" s="459" t="s">
        <v>58</v>
      </c>
      <c r="I4" s="97" t="s">
        <v>5</v>
      </c>
    </row>
    <row r="5" spans="1:11">
      <c r="A5" s="458"/>
      <c r="B5" s="458"/>
      <c r="C5" s="97">
        <v>131000000</v>
      </c>
      <c r="D5" s="97">
        <f>'Washington SOV'!E53</f>
        <v>1423859.7051400095</v>
      </c>
      <c r="E5" s="394">
        <v>14</v>
      </c>
      <c r="F5" s="394">
        <v>0</v>
      </c>
      <c r="G5" s="394">
        <v>25</v>
      </c>
      <c r="H5" s="459"/>
      <c r="I5" s="97">
        <f>'Washington SOV'!E52</f>
        <v>2448678.3166</v>
      </c>
    </row>
    <row r="6" spans="1:11">
      <c r="A6" s="460" t="s">
        <v>80</v>
      </c>
      <c r="B6" s="460"/>
      <c r="C6" s="98"/>
      <c r="D6" s="98"/>
      <c r="E6" s="99">
        <v>0</v>
      </c>
      <c r="F6" s="100"/>
      <c r="G6" s="394">
        <v>1</v>
      </c>
      <c r="I6" s="98">
        <f>SUM(I8:I54)</f>
        <v>-161098</v>
      </c>
    </row>
    <row r="7" spans="1:11" ht="18" thickBot="1">
      <c r="A7" s="461" t="s">
        <v>81</v>
      </c>
      <c r="B7" s="462"/>
      <c r="C7" s="462"/>
      <c r="D7" s="462"/>
      <c r="E7" s="462"/>
      <c r="F7" s="462"/>
      <c r="G7" s="462"/>
      <c r="H7" s="463"/>
      <c r="I7" s="95">
        <f>I5+I6</f>
        <v>2287580.3166</v>
      </c>
    </row>
    <row r="8" spans="1:11" ht="18" thickBot="1">
      <c r="A8" s="112" t="s">
        <v>82</v>
      </c>
      <c r="B8" s="106" t="s">
        <v>21</v>
      </c>
      <c r="C8" s="182"/>
      <c r="D8" s="182">
        <v>-20000</v>
      </c>
      <c r="E8" s="183">
        <v>0</v>
      </c>
      <c r="F8" s="184"/>
      <c r="G8" s="184">
        <v>-1</v>
      </c>
      <c r="H8" s="177"/>
      <c r="K8" s="94" t="s">
        <v>62</v>
      </c>
    </row>
    <row r="9" spans="1:11" ht="18" thickBot="1">
      <c r="A9" s="112" t="s">
        <v>83</v>
      </c>
      <c r="B9" s="106" t="s">
        <v>9</v>
      </c>
      <c r="C9" s="102"/>
      <c r="D9" s="102">
        <v>-12500</v>
      </c>
      <c r="E9" s="103">
        <v>0</v>
      </c>
      <c r="F9" s="104"/>
      <c r="G9" s="104">
        <v>-1</v>
      </c>
      <c r="H9" s="129"/>
    </row>
    <row r="10" spans="1:11">
      <c r="A10" s="112" t="s">
        <v>84</v>
      </c>
      <c r="B10" s="106" t="s">
        <v>49</v>
      </c>
      <c r="C10" s="102"/>
      <c r="D10" s="102">
        <v>0</v>
      </c>
      <c r="E10" s="103">
        <v>0</v>
      </c>
      <c r="F10" s="104"/>
      <c r="G10" s="104">
        <v>1</v>
      </c>
      <c r="H10" s="180"/>
    </row>
    <row r="11" spans="1:11">
      <c r="A11" s="112" t="s">
        <v>85</v>
      </c>
      <c r="B11" s="106" t="s">
        <v>86</v>
      </c>
      <c r="C11" s="102"/>
      <c r="D11" s="333">
        <v>-24582</v>
      </c>
      <c r="E11" s="103">
        <v>-2</v>
      </c>
      <c r="F11" s="104"/>
      <c r="G11" s="104">
        <v>-1</v>
      </c>
      <c r="H11" s="105"/>
    </row>
    <row r="12" spans="1:11">
      <c r="A12" s="112" t="s">
        <v>87</v>
      </c>
      <c r="B12" s="106" t="s">
        <v>99</v>
      </c>
      <c r="C12" s="185"/>
      <c r="D12" s="185">
        <v>-25000</v>
      </c>
      <c r="E12" s="330">
        <v>-2</v>
      </c>
      <c r="F12" s="187"/>
      <c r="G12" s="187">
        <v>0</v>
      </c>
      <c r="H12" s="105"/>
    </row>
    <row r="13" spans="1:11">
      <c r="A13" s="112" t="s">
        <v>88</v>
      </c>
      <c r="B13" s="106" t="s">
        <v>15</v>
      </c>
      <c r="C13" s="185"/>
      <c r="D13" s="185">
        <v>0</v>
      </c>
      <c r="E13" s="186">
        <v>0</v>
      </c>
      <c r="F13" s="187"/>
      <c r="G13" s="187">
        <v>1</v>
      </c>
      <c r="H13" s="105"/>
    </row>
    <row r="14" spans="1:11">
      <c r="A14" s="124"/>
      <c r="B14" s="115"/>
      <c r="C14" s="116"/>
      <c r="D14" s="116"/>
      <c r="E14" s="117"/>
      <c r="F14" s="118"/>
      <c r="G14" s="118"/>
      <c r="H14" s="119" t="s">
        <v>89</v>
      </c>
    </row>
    <row r="15" spans="1:11">
      <c r="A15" s="464" t="s">
        <v>90</v>
      </c>
      <c r="B15" s="465"/>
      <c r="C15" s="107">
        <f>C5+SUM(C8:C14)</f>
        <v>131000000</v>
      </c>
      <c r="D15" s="107">
        <f>D5+SUM(D8:D14)</f>
        <v>1341777.7051400095</v>
      </c>
      <c r="E15" s="108">
        <f>E5+E6+SUM(E8:E14)</f>
        <v>10</v>
      </c>
      <c r="F15" s="108">
        <f>F5+F6+SUM(F8:F14)</f>
        <v>0</v>
      </c>
      <c r="G15" s="108">
        <f>G5+G6+SUM(G8:G14)</f>
        <v>25</v>
      </c>
      <c r="H15" s="105"/>
    </row>
    <row r="16" spans="1:11">
      <c r="A16" s="466" t="s">
        <v>91</v>
      </c>
      <c r="B16" s="467"/>
      <c r="C16" s="225">
        <f>C5</f>
        <v>131000000</v>
      </c>
      <c r="D16" s="226"/>
      <c r="E16" s="227"/>
      <c r="F16" s="228"/>
      <c r="G16" s="228"/>
      <c r="H16" s="105"/>
    </row>
    <row r="17" spans="1:9">
      <c r="A17" s="468" t="s">
        <v>92</v>
      </c>
      <c r="B17" s="469"/>
      <c r="C17" s="109">
        <f>C15-C16</f>
        <v>0</v>
      </c>
      <c r="D17" s="109">
        <f>D15-D16</f>
        <v>1341777.7051400095</v>
      </c>
      <c r="E17" s="470">
        <f>E15-E16</f>
        <v>10</v>
      </c>
      <c r="F17" s="471"/>
      <c r="G17" s="110" t="s">
        <v>93</v>
      </c>
      <c r="H17" s="111"/>
    </row>
    <row r="18" spans="1:9">
      <c r="A18" s="461" t="s">
        <v>72</v>
      </c>
      <c r="B18" s="462"/>
      <c r="C18" s="462"/>
      <c r="D18" s="462"/>
      <c r="E18" s="462"/>
      <c r="F18" s="462"/>
      <c r="G18" s="462"/>
      <c r="H18" s="463"/>
    </row>
    <row r="19" spans="1:9">
      <c r="A19" s="112" t="s">
        <v>94</v>
      </c>
      <c r="B19" s="106" t="s">
        <v>21</v>
      </c>
      <c r="C19" s="102"/>
      <c r="D19" s="102">
        <v>0</v>
      </c>
      <c r="E19" s="103">
        <v>0</v>
      </c>
      <c r="F19" s="104"/>
      <c r="G19" s="104">
        <v>-3</v>
      </c>
      <c r="H19" s="105"/>
    </row>
    <row r="20" spans="1:9">
      <c r="A20" s="112" t="s">
        <v>95</v>
      </c>
      <c r="B20" s="106" t="s">
        <v>86</v>
      </c>
      <c r="C20" s="178"/>
      <c r="D20" s="178">
        <v>-27000</v>
      </c>
      <c r="E20" s="175">
        <v>-1</v>
      </c>
      <c r="F20" s="175"/>
      <c r="G20" s="175">
        <v>0</v>
      </c>
      <c r="H20" s="176"/>
    </row>
    <row r="21" spans="1:9">
      <c r="A21" s="112" t="s">
        <v>96</v>
      </c>
      <c r="B21" s="106" t="s">
        <v>15</v>
      </c>
      <c r="C21" s="94">
        <v>12500</v>
      </c>
      <c r="D21" s="102">
        <v>-12500</v>
      </c>
      <c r="E21" s="103">
        <v>-3</v>
      </c>
      <c r="F21" s="104"/>
      <c r="G21" s="104">
        <v>-1</v>
      </c>
      <c r="H21" s="105"/>
    </row>
    <row r="22" spans="1:9">
      <c r="A22" s="112" t="s">
        <v>97</v>
      </c>
      <c r="B22" s="106" t="s">
        <v>9</v>
      </c>
      <c r="C22" s="178"/>
      <c r="D22" s="178">
        <v>0</v>
      </c>
      <c r="E22" s="179">
        <v>0</v>
      </c>
      <c r="F22" s="175"/>
      <c r="G22" s="175">
        <v>3</v>
      </c>
      <c r="H22" s="105"/>
    </row>
    <row r="23" spans="1:9">
      <c r="A23" s="112" t="s">
        <v>98</v>
      </c>
      <c r="B23" s="106" t="s">
        <v>99</v>
      </c>
      <c r="C23" s="178"/>
      <c r="D23" s="178">
        <v>-20000</v>
      </c>
      <c r="E23" s="179">
        <v>-1</v>
      </c>
      <c r="F23" s="175"/>
      <c r="G23" s="175">
        <v>-1</v>
      </c>
      <c r="H23" s="105"/>
    </row>
    <row r="24" spans="1:9">
      <c r="A24" s="112" t="s">
        <v>100</v>
      </c>
      <c r="B24" s="106" t="s">
        <v>86</v>
      </c>
      <c r="C24" s="102"/>
      <c r="D24" s="178">
        <v>-12687</v>
      </c>
      <c r="E24" s="103">
        <v>0</v>
      </c>
      <c r="F24" s="104"/>
      <c r="G24" s="104">
        <v>0</v>
      </c>
      <c r="H24" s="181" t="s">
        <v>143</v>
      </c>
    </row>
    <row r="25" spans="1:9">
      <c r="A25" s="112" t="s">
        <v>101</v>
      </c>
      <c r="B25" s="106" t="s">
        <v>15</v>
      </c>
      <c r="C25" s="94">
        <v>45000</v>
      </c>
      <c r="D25" s="178">
        <v>0</v>
      </c>
      <c r="E25" s="179">
        <v>-3</v>
      </c>
      <c r="F25" s="175"/>
      <c r="G25" s="175">
        <v>-2</v>
      </c>
      <c r="H25" s="105"/>
    </row>
    <row r="26" spans="1:9">
      <c r="A26" s="112" t="s">
        <v>103</v>
      </c>
      <c r="B26" s="106" t="s">
        <v>9</v>
      </c>
      <c r="C26" s="102"/>
      <c r="D26" s="102">
        <v>0</v>
      </c>
      <c r="E26" s="103">
        <v>0</v>
      </c>
      <c r="F26" s="104"/>
      <c r="G26" s="104">
        <v>-1</v>
      </c>
      <c r="H26" s="105"/>
      <c r="I26" s="94">
        <v>-17500</v>
      </c>
    </row>
    <row r="27" spans="1:9">
      <c r="A27" s="337" t="s">
        <v>104</v>
      </c>
      <c r="B27" s="338" t="s">
        <v>99</v>
      </c>
      <c r="C27" s="339"/>
      <c r="D27" s="339"/>
      <c r="E27" s="340"/>
      <c r="F27" s="341"/>
      <c r="G27" s="341"/>
      <c r="H27" s="105" t="s">
        <v>144</v>
      </c>
      <c r="I27" s="94">
        <v>-133598</v>
      </c>
    </row>
    <row r="28" spans="1:9">
      <c r="A28" s="124"/>
      <c r="B28" s="115"/>
      <c r="C28" s="116"/>
      <c r="D28" s="116"/>
      <c r="E28" s="117"/>
      <c r="F28" s="118"/>
      <c r="G28" s="118"/>
      <c r="H28" s="119" t="s">
        <v>89</v>
      </c>
    </row>
    <row r="29" spans="1:9">
      <c r="A29" s="472" t="s">
        <v>105</v>
      </c>
      <c r="B29" s="473"/>
      <c r="C29" s="113">
        <f>C15+SUM(C19:C28)</f>
        <v>131057500</v>
      </c>
      <c r="D29" s="113">
        <f>D15+SUM(D19:D28)</f>
        <v>1269590.7051400095</v>
      </c>
      <c r="E29" s="108">
        <f>E15+SUM(E19:E28)</f>
        <v>2</v>
      </c>
      <c r="F29" s="108">
        <f>F15+SUM(F19:F28)</f>
        <v>0</v>
      </c>
      <c r="G29" s="114">
        <f>G15+SUM(G19:G28)</f>
        <v>20</v>
      </c>
      <c r="H29" s="105"/>
    </row>
    <row r="30" spans="1:9">
      <c r="A30" s="466" t="s">
        <v>91</v>
      </c>
      <c r="B30" s="467"/>
      <c r="C30" s="102"/>
      <c r="D30" s="102"/>
      <c r="E30" s="103"/>
      <c r="F30" s="103"/>
      <c r="G30" s="104"/>
      <c r="H30" s="105"/>
    </row>
    <row r="31" spans="1:9">
      <c r="A31" s="468" t="s">
        <v>92</v>
      </c>
      <c r="B31" s="469"/>
      <c r="C31" s="109">
        <f>C29-C30</f>
        <v>131057500</v>
      </c>
      <c r="D31" s="109">
        <f>D29-D30</f>
        <v>1269590.7051400095</v>
      </c>
      <c r="E31" s="470">
        <f>E29-E30</f>
        <v>2</v>
      </c>
      <c r="F31" s="471"/>
      <c r="G31" s="110">
        <f>G29-G30</f>
        <v>20</v>
      </c>
      <c r="H31" s="111"/>
    </row>
    <row r="32" spans="1:9">
      <c r="A32" s="461" t="s">
        <v>108</v>
      </c>
      <c r="B32" s="462"/>
      <c r="C32" s="462"/>
      <c r="D32" s="462"/>
      <c r="E32" s="462"/>
      <c r="F32" s="462"/>
      <c r="G32" s="462"/>
      <c r="H32" s="463"/>
    </row>
    <row r="33" spans="1:9">
      <c r="A33" s="229" t="s">
        <v>109</v>
      </c>
      <c r="B33" s="106" t="s">
        <v>15</v>
      </c>
      <c r="C33" s="102"/>
      <c r="D33" s="102">
        <v>-225000</v>
      </c>
      <c r="E33" s="103">
        <v>0</v>
      </c>
      <c r="F33" s="104"/>
      <c r="G33" s="104">
        <v>0</v>
      </c>
      <c r="H33" s="105"/>
    </row>
    <row r="34" spans="1:9">
      <c r="A34" s="229" t="s">
        <v>110</v>
      </c>
      <c r="B34" s="106" t="s">
        <v>21</v>
      </c>
      <c r="C34" s="102"/>
      <c r="D34" s="102">
        <v>-200000</v>
      </c>
      <c r="E34" s="103">
        <v>0</v>
      </c>
      <c r="F34" s="104"/>
      <c r="G34" s="104">
        <v>0</v>
      </c>
      <c r="H34" s="105"/>
    </row>
    <row r="35" spans="1:9">
      <c r="A35" s="229" t="s">
        <v>111</v>
      </c>
      <c r="B35" s="106" t="s">
        <v>11</v>
      </c>
      <c r="C35" s="102"/>
      <c r="D35" s="102">
        <v>-27712</v>
      </c>
      <c r="E35" s="103">
        <v>0</v>
      </c>
      <c r="F35" s="104"/>
      <c r="G35" s="104">
        <v>1</v>
      </c>
      <c r="H35" s="181"/>
    </row>
    <row r="36" spans="1:9">
      <c r="A36" s="229" t="s">
        <v>112</v>
      </c>
      <c r="B36" s="106" t="s">
        <v>49</v>
      </c>
      <c r="C36" s="102"/>
      <c r="D36" s="102">
        <v>-50000</v>
      </c>
      <c r="E36" s="103">
        <v>0</v>
      </c>
      <c r="F36" s="104"/>
      <c r="G36" s="104">
        <v>1</v>
      </c>
      <c r="H36" s="105"/>
    </row>
    <row r="37" spans="1:9">
      <c r="A37" s="229" t="s">
        <v>113</v>
      </c>
      <c r="B37" s="106" t="s">
        <v>15</v>
      </c>
      <c r="C37" s="102"/>
      <c r="D37" s="102">
        <v>-50000</v>
      </c>
      <c r="E37" s="103">
        <v>0</v>
      </c>
      <c r="F37" s="104"/>
      <c r="G37" s="104">
        <v>0</v>
      </c>
      <c r="H37" s="105"/>
    </row>
    <row r="38" spans="1:9">
      <c r="A38" s="229" t="s">
        <v>114</v>
      </c>
      <c r="B38" s="106" t="s">
        <v>9</v>
      </c>
      <c r="C38" s="102"/>
      <c r="D38" s="102">
        <v>-45000</v>
      </c>
      <c r="E38" s="103">
        <v>0</v>
      </c>
      <c r="F38" s="104"/>
      <c r="G38" s="104">
        <v>-1</v>
      </c>
      <c r="H38" s="105"/>
    </row>
    <row r="39" spans="1:9">
      <c r="A39" s="229" t="s">
        <v>115</v>
      </c>
      <c r="B39" s="106" t="s">
        <v>99</v>
      </c>
      <c r="C39" s="102"/>
      <c r="D39" s="94">
        <v>-25000</v>
      </c>
      <c r="E39" s="103">
        <v>0</v>
      </c>
      <c r="F39" s="104"/>
      <c r="G39" s="104">
        <v>0</v>
      </c>
      <c r="H39" s="102"/>
    </row>
    <row r="40" spans="1:9">
      <c r="A40" s="229" t="s">
        <v>116</v>
      </c>
      <c r="B40" s="106" t="s">
        <v>11</v>
      </c>
      <c r="C40" s="102"/>
      <c r="D40" s="102">
        <v>85333</v>
      </c>
      <c r="E40" s="103">
        <v>0</v>
      </c>
      <c r="F40" s="104"/>
      <c r="G40" s="104">
        <v>2</v>
      </c>
      <c r="H40" s="102"/>
    </row>
    <row r="41" spans="1:9">
      <c r="A41" s="229" t="s">
        <v>117</v>
      </c>
      <c r="B41" s="106" t="s">
        <v>9</v>
      </c>
      <c r="C41" s="102"/>
      <c r="D41" s="102">
        <v>0</v>
      </c>
      <c r="E41" s="103">
        <v>0</v>
      </c>
      <c r="F41" s="104"/>
      <c r="G41" s="104">
        <v>1</v>
      </c>
      <c r="H41" s="102"/>
      <c r="I41" s="94">
        <v>-10000</v>
      </c>
    </row>
    <row r="42" spans="1:9">
      <c r="A42" s="472" t="s">
        <v>118</v>
      </c>
      <c r="B42" s="473"/>
      <c r="C42" s="113">
        <f>C29+SUM(C33:C41)</f>
        <v>131057500</v>
      </c>
      <c r="D42" s="113">
        <f>D29+SUM(D33:D41)</f>
        <v>732211.70514000952</v>
      </c>
      <c r="E42" s="108">
        <f>E29+SUM(E33:E41)</f>
        <v>2</v>
      </c>
      <c r="F42" s="108">
        <f>F29+SUM(F33:F41)</f>
        <v>0</v>
      </c>
      <c r="G42" s="108">
        <f>G29+SUM(G33:G41)</f>
        <v>24</v>
      </c>
      <c r="H42" s="105"/>
    </row>
    <row r="43" spans="1:9">
      <c r="A43" s="466" t="s">
        <v>91</v>
      </c>
      <c r="B43" s="467"/>
      <c r="C43" s="102"/>
      <c r="D43" s="102"/>
      <c r="E43" s="103"/>
      <c r="F43" s="104"/>
      <c r="G43" s="104"/>
      <c r="H43" s="120"/>
    </row>
    <row r="44" spans="1:9">
      <c r="A44" s="468" t="s">
        <v>92</v>
      </c>
      <c r="B44" s="469"/>
      <c r="C44" s="109">
        <f>C42-C43</f>
        <v>131057500</v>
      </c>
      <c r="D44" s="109">
        <f>D42-D43</f>
        <v>732211.70514000952</v>
      </c>
      <c r="E44" s="470">
        <f>E42-E43</f>
        <v>2</v>
      </c>
      <c r="F44" s="471"/>
      <c r="G44" s="110" t="s">
        <v>93</v>
      </c>
      <c r="H44" s="111"/>
    </row>
    <row r="45" spans="1:9" ht="18" thickBot="1">
      <c r="A45" s="461" t="s">
        <v>76</v>
      </c>
      <c r="B45" s="462"/>
      <c r="C45" s="462"/>
      <c r="D45" s="462"/>
      <c r="E45" s="462"/>
      <c r="F45" s="462"/>
      <c r="G45" s="462"/>
      <c r="H45" s="463"/>
    </row>
    <row r="46" spans="1:9" ht="18" thickBot="1">
      <c r="A46" s="229" t="s">
        <v>119</v>
      </c>
      <c r="B46" s="230" t="s">
        <v>21</v>
      </c>
      <c r="C46" s="126"/>
      <c r="D46" s="126">
        <v>-40000</v>
      </c>
      <c r="E46" s="127">
        <v>0</v>
      </c>
      <c r="F46" s="128"/>
      <c r="G46" s="128">
        <v>-1</v>
      </c>
      <c r="H46" s="126"/>
    </row>
    <row r="47" spans="1:9" ht="18" thickBot="1">
      <c r="A47" s="229" t="s">
        <v>120</v>
      </c>
      <c r="B47" s="106" t="s">
        <v>15</v>
      </c>
      <c r="C47" s="126"/>
      <c r="D47" s="126">
        <v>-10000</v>
      </c>
      <c r="E47" s="127">
        <v>0</v>
      </c>
      <c r="F47" s="128"/>
      <c r="G47" s="128">
        <v>0</v>
      </c>
      <c r="H47" s="126"/>
    </row>
    <row r="48" spans="1:9" ht="18" thickBot="1">
      <c r="A48" s="229" t="s">
        <v>121</v>
      </c>
      <c r="B48" s="106" t="s">
        <v>99</v>
      </c>
      <c r="C48" s="126"/>
      <c r="D48" s="126">
        <v>-8000</v>
      </c>
      <c r="E48" s="127">
        <v>0</v>
      </c>
      <c r="F48" s="128"/>
      <c r="G48" s="128">
        <v>0</v>
      </c>
      <c r="H48" s="126"/>
    </row>
    <row r="49" spans="1:8" ht="18" thickBot="1">
      <c r="A49" s="229" t="s">
        <v>122</v>
      </c>
      <c r="B49" s="106" t="s">
        <v>11</v>
      </c>
      <c r="C49" s="126"/>
      <c r="D49" s="126">
        <v>-2500</v>
      </c>
      <c r="E49" s="127">
        <v>0</v>
      </c>
      <c r="F49" s="128"/>
      <c r="G49" s="128">
        <v>0</v>
      </c>
      <c r="H49" s="126"/>
    </row>
    <row r="50" spans="1:8" ht="15.75" customHeight="1" thickBot="1">
      <c r="A50" s="229" t="s">
        <v>123</v>
      </c>
      <c r="B50" s="106" t="s">
        <v>21</v>
      </c>
      <c r="C50" s="126"/>
      <c r="D50" s="126"/>
      <c r="E50" s="127"/>
      <c r="F50" s="128"/>
      <c r="G50" s="128"/>
      <c r="H50" s="126"/>
    </row>
    <row r="51" spans="1:8">
      <c r="A51" s="229" t="s">
        <v>124</v>
      </c>
      <c r="B51" s="106" t="s">
        <v>49</v>
      </c>
      <c r="C51" s="126"/>
      <c r="D51" s="126">
        <v>-10000</v>
      </c>
      <c r="E51" s="127">
        <v>0</v>
      </c>
      <c r="F51" s="128"/>
      <c r="G51" s="128">
        <v>1</v>
      </c>
      <c r="H51" s="126"/>
    </row>
    <row r="52" spans="1:8">
      <c r="A52" s="124"/>
      <c r="B52" s="115"/>
      <c r="C52" s="116"/>
      <c r="D52" s="116"/>
      <c r="E52" s="117"/>
      <c r="F52" s="118"/>
      <c r="G52" s="118"/>
      <c r="H52" s="119" t="s">
        <v>89</v>
      </c>
    </row>
    <row r="53" spans="1:8">
      <c r="A53" s="472" t="s">
        <v>125</v>
      </c>
      <c r="B53" s="473"/>
      <c r="C53" s="113">
        <f>C42+SUM(C46:C52)</f>
        <v>131057500</v>
      </c>
      <c r="D53" s="113">
        <f>D42+SUM(D46:D52)</f>
        <v>661711.70514000952</v>
      </c>
      <c r="E53" s="108">
        <f>E42+SUM(E46:E52)</f>
        <v>2</v>
      </c>
      <c r="F53" s="108">
        <f>F42+SUM(F46:F52)</f>
        <v>0</v>
      </c>
      <c r="G53" s="114">
        <f>G42+SUM(G46:G52)</f>
        <v>24</v>
      </c>
      <c r="H53" s="105"/>
    </row>
    <row r="54" spans="1:8">
      <c r="A54" s="466" t="s">
        <v>91</v>
      </c>
      <c r="B54" s="467"/>
      <c r="C54" s="102"/>
      <c r="D54" s="102"/>
      <c r="E54" s="104">
        <v>0</v>
      </c>
      <c r="F54" s="104">
        <v>0</v>
      </c>
      <c r="G54" s="104"/>
      <c r="H54" s="105"/>
    </row>
    <row r="55" spans="1:8" ht="18" thickBot="1">
      <c r="A55" s="474" t="s">
        <v>92</v>
      </c>
      <c r="B55" s="475"/>
      <c r="C55" s="121">
        <f>C53-C54</f>
        <v>131057500</v>
      </c>
      <c r="D55" s="121">
        <f>D53-D54</f>
        <v>661711.70514000952</v>
      </c>
      <c r="E55" s="476">
        <f>E53-E54</f>
        <v>2</v>
      </c>
      <c r="F55" s="477"/>
      <c r="G55" s="122" t="s">
        <v>93</v>
      </c>
      <c r="H55" s="123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DPR Constuction,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Renshaw</dc:creator>
  <cp:keywords/>
  <dc:description/>
  <cp:lastModifiedBy>Evan McColl</cp:lastModifiedBy>
  <cp:revision/>
  <dcterms:created xsi:type="dcterms:W3CDTF">2010-01-07T01:05:16Z</dcterms:created>
  <dcterms:modified xsi:type="dcterms:W3CDTF">2021-02-03T15:00:35Z</dcterms:modified>
  <cp:category/>
  <cp:contentStatus/>
</cp:coreProperties>
</file>