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8475" windowHeight="8205" tabRatio="855" firstSheet="1" activeTab="5"/>
  </bookViews>
  <sheets>
    <sheet name="Scoring Summary" sheetId="3" r:id="rId1"/>
    <sheet name="FINAL Problem Scoring" sheetId="2" r:id="rId2"/>
    <sheet name="RFI" sheetId="4" r:id="rId3"/>
    <sheet name="Oral - Rubric" sheetId="29" r:id="rId4"/>
    <sheet name="Oral Schedule" sheetId="30" r:id="rId5"/>
    <sheet name="Team Contact List" sheetId="42" r:id="rId6"/>
    <sheet name="Bonus" sheetId="43" r:id="rId7"/>
    <sheet name="Prob#1Rubric" sheetId="46" r:id="rId8"/>
    <sheet name=" Prob#2Rubric" sheetId="44" r:id="rId9"/>
    <sheet name="Prob#3Rubric" sheetId="45" r:id="rId10"/>
    <sheet name="Prob#4Rubric" sheetId="47" r:id="rId11"/>
    <sheet name="Prob#5Rubric" sheetId="48" r:id="rId12"/>
    <sheet name="UofF" sheetId="49" r:id="rId13"/>
    <sheet name="CSU" sheetId="54" r:id="rId14"/>
    <sheet name="UofW" sheetId="55" r:id="rId15"/>
    <sheet name="UofNM" sheetId="56" r:id="rId16"/>
    <sheet name="BYUI" sheetId="57" r:id="rId17"/>
    <sheet name="SLO" sheetId="58" r:id="rId18"/>
    <sheet name="CS_LB" sheetId="59" r:id="rId19"/>
    <sheet name="MT" sheetId="60" r:id="rId20"/>
    <sheet name="SJState" sheetId="61" r:id="rId21"/>
  </sheets>
  <definedNames>
    <definedName name="_xlnm._FilterDatabase" localSheetId="0" hidden="1">'Scoring Summary'!$A$9:$U$17</definedName>
    <definedName name="_xlnm.Print_Area" localSheetId="3">'Oral - Rubric'!$B$2:$L$17</definedName>
    <definedName name="_xlnm.Print_Area" localSheetId="4">'Oral Schedule'!$A$1:$B$12</definedName>
    <definedName name="_xlnm.Print_Area" localSheetId="0">'Scoring Summary'!$A$1:$U$21</definedName>
    <definedName name="_xlnm.Print_Area" localSheetId="5">'Team Contact List'!$A$1:$G$13</definedName>
  </definedNames>
  <calcPr calcId="145621"/>
</workbook>
</file>

<file path=xl/calcChain.xml><?xml version="1.0" encoding="utf-8"?>
<calcChain xmlns="http://schemas.openxmlformats.org/spreadsheetml/2006/main">
  <c r="D81" i="61" l="1"/>
  <c r="O80" i="61"/>
  <c r="N80" i="61"/>
  <c r="M80" i="61"/>
  <c r="L80" i="61"/>
  <c r="K80" i="61"/>
  <c r="J80" i="61"/>
  <c r="I80" i="61"/>
  <c r="H80" i="61"/>
  <c r="G80" i="61"/>
  <c r="F80" i="61" s="1"/>
  <c r="O73" i="61"/>
  <c r="N73" i="61"/>
  <c r="M73" i="61"/>
  <c r="L73" i="61"/>
  <c r="K73" i="61"/>
  <c r="J73" i="61"/>
  <c r="I73" i="61"/>
  <c r="H73" i="61"/>
  <c r="G73" i="61"/>
  <c r="D69" i="61"/>
  <c r="B68" i="61"/>
  <c r="O65" i="61"/>
  <c r="N65" i="61"/>
  <c r="M65" i="61"/>
  <c r="L65" i="61"/>
  <c r="L68" i="61" s="1"/>
  <c r="K65" i="61"/>
  <c r="J65" i="61"/>
  <c r="I65" i="61"/>
  <c r="H65" i="61"/>
  <c r="H68" i="61" s="1"/>
  <c r="G65" i="61"/>
  <c r="O64" i="61"/>
  <c r="N64" i="61"/>
  <c r="M64" i="61"/>
  <c r="M68" i="61" s="1"/>
  <c r="L64" i="61"/>
  <c r="K64" i="61"/>
  <c r="J64" i="61"/>
  <c r="I64" i="61"/>
  <c r="I68" i="61" s="1"/>
  <c r="H64" i="61"/>
  <c r="G64" i="61"/>
  <c r="O63" i="61"/>
  <c r="O68" i="61" s="1"/>
  <c r="N63" i="61"/>
  <c r="N68" i="61" s="1"/>
  <c r="M63" i="61"/>
  <c r="L63" i="61"/>
  <c r="K63" i="61"/>
  <c r="K68" i="61" s="1"/>
  <c r="J63" i="61"/>
  <c r="J68" i="61" s="1"/>
  <c r="I63" i="61"/>
  <c r="H63" i="61"/>
  <c r="G63" i="61"/>
  <c r="G68" i="61" s="1"/>
  <c r="O62" i="61"/>
  <c r="N62" i="61"/>
  <c r="M62" i="61"/>
  <c r="L62" i="61"/>
  <c r="K62" i="61"/>
  <c r="J62" i="61"/>
  <c r="I62" i="61"/>
  <c r="H62" i="61"/>
  <c r="G62" i="61"/>
  <c r="C60" i="61"/>
  <c r="B57" i="61"/>
  <c r="O53" i="61"/>
  <c r="N53" i="61"/>
  <c r="M53" i="61"/>
  <c r="M57" i="61" s="1"/>
  <c r="L53" i="61"/>
  <c r="K53" i="61"/>
  <c r="J53" i="61"/>
  <c r="I53" i="61"/>
  <c r="I57" i="61" s="1"/>
  <c r="H53" i="61"/>
  <c r="G53" i="61"/>
  <c r="O52" i="61"/>
  <c r="O57" i="61" s="1"/>
  <c r="N52" i="61"/>
  <c r="N57" i="61" s="1"/>
  <c r="M52" i="61"/>
  <c r="L52" i="61"/>
  <c r="L57" i="61" s="1"/>
  <c r="K52" i="61"/>
  <c r="K57" i="61" s="1"/>
  <c r="J52" i="61"/>
  <c r="J57" i="61" s="1"/>
  <c r="I52" i="61"/>
  <c r="H52" i="61"/>
  <c r="H57" i="61" s="1"/>
  <c r="G52" i="61"/>
  <c r="G57" i="61" s="1"/>
  <c r="O51" i="61"/>
  <c r="N51" i="61"/>
  <c r="M51" i="61"/>
  <c r="L51" i="61"/>
  <c r="K51" i="61"/>
  <c r="J51" i="61"/>
  <c r="I51" i="61"/>
  <c r="H51" i="61"/>
  <c r="G51" i="61"/>
  <c r="C49" i="61"/>
  <c r="D47" i="61"/>
  <c r="B46" i="61"/>
  <c r="O45" i="61"/>
  <c r="N45" i="61"/>
  <c r="M45" i="61"/>
  <c r="L45" i="61"/>
  <c r="K45" i="61"/>
  <c r="J45" i="61"/>
  <c r="I45" i="61"/>
  <c r="H45" i="61"/>
  <c r="G45" i="61"/>
  <c r="O44" i="61"/>
  <c r="N44" i="61"/>
  <c r="M44" i="61"/>
  <c r="L44" i="61"/>
  <c r="K44" i="61"/>
  <c r="J44" i="61"/>
  <c r="I44" i="61"/>
  <c r="H44" i="61"/>
  <c r="G44" i="61"/>
  <c r="O43" i="61"/>
  <c r="N43" i="61"/>
  <c r="M43" i="61"/>
  <c r="L43" i="61"/>
  <c r="K43" i="61"/>
  <c r="J43" i="61"/>
  <c r="I43" i="61"/>
  <c r="H43" i="61"/>
  <c r="G43" i="61"/>
  <c r="O42" i="61"/>
  <c r="N42" i="61"/>
  <c r="M42" i="61"/>
  <c r="L42" i="61"/>
  <c r="K42" i="61"/>
  <c r="J42" i="61"/>
  <c r="I42" i="61"/>
  <c r="H42" i="61"/>
  <c r="G42" i="61"/>
  <c r="O41" i="61"/>
  <c r="O46" i="61" s="1"/>
  <c r="N41" i="61"/>
  <c r="N46" i="61" s="1"/>
  <c r="M41" i="61"/>
  <c r="M46" i="61" s="1"/>
  <c r="L41" i="61"/>
  <c r="L46" i="61" s="1"/>
  <c r="K41" i="61"/>
  <c r="K46" i="61" s="1"/>
  <c r="J41" i="61"/>
  <c r="J46" i="61" s="1"/>
  <c r="I41" i="61"/>
  <c r="I46" i="61" s="1"/>
  <c r="H41" i="61"/>
  <c r="H46" i="61" s="1"/>
  <c r="G41" i="61"/>
  <c r="G46" i="61" s="1"/>
  <c r="O40" i="61"/>
  <c r="N40" i="61"/>
  <c r="M40" i="61"/>
  <c r="L40" i="61"/>
  <c r="K40" i="61"/>
  <c r="J40" i="61"/>
  <c r="I40" i="61"/>
  <c r="H40" i="61"/>
  <c r="G40" i="61"/>
  <c r="C38" i="61"/>
  <c r="B35" i="61"/>
  <c r="O32" i="61"/>
  <c r="N32" i="61"/>
  <c r="M32" i="61"/>
  <c r="M35" i="61" s="1"/>
  <c r="L32" i="61"/>
  <c r="K32" i="61"/>
  <c r="J32" i="61"/>
  <c r="I32" i="61"/>
  <c r="I35" i="61" s="1"/>
  <c r="H32" i="61"/>
  <c r="G32" i="61"/>
  <c r="O31" i="61"/>
  <c r="N31" i="61"/>
  <c r="N35" i="61" s="1"/>
  <c r="M31" i="61"/>
  <c r="L31" i="61"/>
  <c r="K31" i="61"/>
  <c r="J31" i="61"/>
  <c r="J35" i="61" s="1"/>
  <c r="I31" i="61"/>
  <c r="H31" i="61"/>
  <c r="G31" i="61"/>
  <c r="O30" i="61"/>
  <c r="O35" i="61" s="1"/>
  <c r="N30" i="61"/>
  <c r="M30" i="61"/>
  <c r="L30" i="61"/>
  <c r="L35" i="61" s="1"/>
  <c r="K30" i="61"/>
  <c r="K35" i="61" s="1"/>
  <c r="J30" i="61"/>
  <c r="I30" i="61"/>
  <c r="H30" i="61"/>
  <c r="H35" i="61" s="1"/>
  <c r="G30" i="61"/>
  <c r="G35" i="61" s="1"/>
  <c r="O29" i="61"/>
  <c r="N29" i="61"/>
  <c r="M29" i="61"/>
  <c r="L29" i="61"/>
  <c r="K29" i="61"/>
  <c r="J29" i="61"/>
  <c r="I29" i="61"/>
  <c r="H29" i="61"/>
  <c r="G29" i="61"/>
  <c r="C27" i="61"/>
  <c r="D25" i="61"/>
  <c r="B24" i="61"/>
  <c r="O21" i="61"/>
  <c r="O24" i="61" s="1"/>
  <c r="N21" i="61"/>
  <c r="M21" i="61"/>
  <c r="L21" i="61"/>
  <c r="K21" i="61"/>
  <c r="K24" i="61" s="1"/>
  <c r="J21" i="61"/>
  <c r="I21" i="61"/>
  <c r="H21" i="61"/>
  <c r="G21" i="61"/>
  <c r="G24" i="61" s="1"/>
  <c r="O20" i="61"/>
  <c r="N20" i="61"/>
  <c r="M20" i="61"/>
  <c r="L20" i="61"/>
  <c r="L24" i="61" s="1"/>
  <c r="K20" i="61"/>
  <c r="J20" i="61"/>
  <c r="I20" i="61"/>
  <c r="H20" i="61"/>
  <c r="H24" i="61" s="1"/>
  <c r="H3" i="61" s="1"/>
  <c r="G20" i="61"/>
  <c r="O19" i="61"/>
  <c r="N19" i="61"/>
  <c r="N24" i="61" s="1"/>
  <c r="M19" i="61"/>
  <c r="M24" i="61" s="1"/>
  <c r="L19" i="61"/>
  <c r="K19" i="61"/>
  <c r="J19" i="61"/>
  <c r="J24" i="61" s="1"/>
  <c r="I19" i="61"/>
  <c r="I24" i="61" s="1"/>
  <c r="H19" i="61"/>
  <c r="G19" i="61"/>
  <c r="O18" i="61"/>
  <c r="N18" i="61"/>
  <c r="M18" i="61"/>
  <c r="L18" i="61"/>
  <c r="K18" i="61"/>
  <c r="J18" i="61"/>
  <c r="I18" i="61"/>
  <c r="H18" i="61"/>
  <c r="G18" i="61"/>
  <c r="C16" i="61"/>
  <c r="C3" i="61" s="1"/>
  <c r="D14" i="61"/>
  <c r="O13" i="61"/>
  <c r="N13" i="61"/>
  <c r="M13" i="61"/>
  <c r="L13" i="61"/>
  <c r="K13" i="61"/>
  <c r="J13" i="61"/>
  <c r="I13" i="61"/>
  <c r="H13" i="61"/>
  <c r="G13" i="61"/>
  <c r="E13" i="61"/>
  <c r="I8" i="61"/>
  <c r="H8" i="61"/>
  <c r="C5" i="61"/>
  <c r="O2" i="61"/>
  <c r="N2" i="61"/>
  <c r="M2" i="61"/>
  <c r="L2" i="61"/>
  <c r="K2" i="61"/>
  <c r="J2" i="61"/>
  <c r="I2" i="61"/>
  <c r="H2" i="61"/>
  <c r="G2" i="61"/>
  <c r="F2" i="61"/>
  <c r="E2" i="61"/>
  <c r="D81" i="60"/>
  <c r="O80" i="60"/>
  <c r="N80" i="60"/>
  <c r="M80" i="60"/>
  <c r="L80" i="60"/>
  <c r="K80" i="60"/>
  <c r="J80" i="60"/>
  <c r="I80" i="60"/>
  <c r="H80" i="60"/>
  <c r="G80" i="60"/>
  <c r="E80" i="60" s="1"/>
  <c r="F80" i="60"/>
  <c r="O73" i="60"/>
  <c r="N73" i="60"/>
  <c r="M73" i="60"/>
  <c r="L73" i="60"/>
  <c r="K73" i="60"/>
  <c r="J73" i="60"/>
  <c r="I73" i="60"/>
  <c r="H73" i="60"/>
  <c r="G73" i="60"/>
  <c r="D69" i="60"/>
  <c r="B68" i="60"/>
  <c r="O65" i="60"/>
  <c r="O68" i="60" s="1"/>
  <c r="N65" i="60"/>
  <c r="M65" i="60"/>
  <c r="L65" i="60"/>
  <c r="K65" i="60"/>
  <c r="K68" i="60" s="1"/>
  <c r="J65" i="60"/>
  <c r="I65" i="60"/>
  <c r="H65" i="60"/>
  <c r="G65" i="60"/>
  <c r="G68" i="60" s="1"/>
  <c r="O64" i="60"/>
  <c r="N64" i="60"/>
  <c r="M64" i="60"/>
  <c r="L64" i="60"/>
  <c r="L68" i="60" s="1"/>
  <c r="K64" i="60"/>
  <c r="J64" i="60"/>
  <c r="I64" i="60"/>
  <c r="H64" i="60"/>
  <c r="H68" i="60" s="1"/>
  <c r="G64" i="60"/>
  <c r="O63" i="60"/>
  <c r="N63" i="60"/>
  <c r="N68" i="60" s="1"/>
  <c r="M63" i="60"/>
  <c r="M68" i="60" s="1"/>
  <c r="L63" i="60"/>
  <c r="K63" i="60"/>
  <c r="J63" i="60"/>
  <c r="J68" i="60" s="1"/>
  <c r="I63" i="60"/>
  <c r="I68" i="60" s="1"/>
  <c r="H63" i="60"/>
  <c r="G63" i="60"/>
  <c r="O62" i="60"/>
  <c r="N62" i="60"/>
  <c r="M62" i="60"/>
  <c r="L62" i="60"/>
  <c r="K62" i="60"/>
  <c r="J62" i="60"/>
  <c r="I62" i="60"/>
  <c r="H62" i="60"/>
  <c r="G62" i="60"/>
  <c r="C60" i="60"/>
  <c r="B57" i="60"/>
  <c r="O53" i="60"/>
  <c r="N53" i="60"/>
  <c r="M53" i="60"/>
  <c r="L53" i="60"/>
  <c r="L57" i="60" s="1"/>
  <c r="K53" i="60"/>
  <c r="J53" i="60"/>
  <c r="I53" i="60"/>
  <c r="H53" i="60"/>
  <c r="H57" i="60" s="1"/>
  <c r="G53" i="60"/>
  <c r="O52" i="60"/>
  <c r="O57" i="60" s="1"/>
  <c r="N52" i="60"/>
  <c r="N57" i="60" s="1"/>
  <c r="M52" i="60"/>
  <c r="M57" i="60" s="1"/>
  <c r="L52" i="60"/>
  <c r="K52" i="60"/>
  <c r="K57" i="60" s="1"/>
  <c r="J52" i="60"/>
  <c r="J57" i="60" s="1"/>
  <c r="I52" i="60"/>
  <c r="I57" i="60" s="1"/>
  <c r="H52" i="60"/>
  <c r="G52" i="60"/>
  <c r="G57" i="60" s="1"/>
  <c r="O51" i="60"/>
  <c r="N51" i="60"/>
  <c r="M51" i="60"/>
  <c r="L51" i="60"/>
  <c r="K51" i="60"/>
  <c r="J51" i="60"/>
  <c r="I51" i="60"/>
  <c r="H51" i="60"/>
  <c r="G51" i="60"/>
  <c r="C49" i="60"/>
  <c r="D47" i="60"/>
  <c r="B46" i="60"/>
  <c r="O45" i="60"/>
  <c r="N45" i="60"/>
  <c r="M45" i="60"/>
  <c r="L45" i="60"/>
  <c r="K45" i="60"/>
  <c r="J45" i="60"/>
  <c r="I45" i="60"/>
  <c r="H45" i="60"/>
  <c r="G45" i="60"/>
  <c r="O44" i="60"/>
  <c r="N44" i="60"/>
  <c r="M44" i="60"/>
  <c r="L44" i="60"/>
  <c r="K44" i="60"/>
  <c r="J44" i="60"/>
  <c r="I44" i="60"/>
  <c r="H44" i="60"/>
  <c r="G44" i="60"/>
  <c r="O43" i="60"/>
  <c r="N43" i="60"/>
  <c r="M43" i="60"/>
  <c r="L43" i="60"/>
  <c r="K43" i="60"/>
  <c r="J43" i="60"/>
  <c r="I43" i="60"/>
  <c r="H43" i="60"/>
  <c r="G43" i="60"/>
  <c r="O42" i="60"/>
  <c r="N42" i="60"/>
  <c r="M42" i="60"/>
  <c r="L42" i="60"/>
  <c r="K42" i="60"/>
  <c r="J42" i="60"/>
  <c r="I42" i="60"/>
  <c r="H42" i="60"/>
  <c r="G42" i="60"/>
  <c r="O41" i="60"/>
  <c r="O46" i="60" s="1"/>
  <c r="N41" i="60"/>
  <c r="N46" i="60" s="1"/>
  <c r="M41" i="60"/>
  <c r="M46" i="60" s="1"/>
  <c r="L41" i="60"/>
  <c r="L46" i="60" s="1"/>
  <c r="K41" i="60"/>
  <c r="K46" i="60" s="1"/>
  <c r="J41" i="60"/>
  <c r="J46" i="60" s="1"/>
  <c r="I41" i="60"/>
  <c r="I46" i="60" s="1"/>
  <c r="H41" i="60"/>
  <c r="H46" i="60" s="1"/>
  <c r="G41" i="60"/>
  <c r="G46" i="60" s="1"/>
  <c r="O40" i="60"/>
  <c r="N40" i="60"/>
  <c r="M40" i="60"/>
  <c r="L40" i="60"/>
  <c r="K40" i="60"/>
  <c r="J40" i="60"/>
  <c r="I40" i="60"/>
  <c r="H40" i="60"/>
  <c r="G40" i="60"/>
  <c r="C38" i="60"/>
  <c r="B35" i="60"/>
  <c r="O32" i="60"/>
  <c r="N32" i="60"/>
  <c r="M32" i="60"/>
  <c r="L32" i="60"/>
  <c r="L35" i="60" s="1"/>
  <c r="K32" i="60"/>
  <c r="J32" i="60"/>
  <c r="I32" i="60"/>
  <c r="H32" i="60"/>
  <c r="H35" i="60" s="1"/>
  <c r="G32" i="60"/>
  <c r="O31" i="60"/>
  <c r="N31" i="60"/>
  <c r="M31" i="60"/>
  <c r="M35" i="60" s="1"/>
  <c r="L31" i="60"/>
  <c r="K31" i="60"/>
  <c r="J31" i="60"/>
  <c r="I31" i="60"/>
  <c r="I35" i="60" s="1"/>
  <c r="H31" i="60"/>
  <c r="G31" i="60"/>
  <c r="O30" i="60"/>
  <c r="O35" i="60" s="1"/>
  <c r="N30" i="60"/>
  <c r="N35" i="60" s="1"/>
  <c r="M30" i="60"/>
  <c r="L30" i="60"/>
  <c r="K30" i="60"/>
  <c r="K35" i="60" s="1"/>
  <c r="J30" i="60"/>
  <c r="J35" i="60" s="1"/>
  <c r="I30" i="60"/>
  <c r="H30" i="60"/>
  <c r="G30" i="60"/>
  <c r="G35" i="60" s="1"/>
  <c r="O29" i="60"/>
  <c r="N29" i="60"/>
  <c r="M29" i="60"/>
  <c r="L29" i="60"/>
  <c r="K29" i="60"/>
  <c r="J29" i="60"/>
  <c r="I29" i="60"/>
  <c r="H29" i="60"/>
  <c r="G29" i="60"/>
  <c r="C27" i="60"/>
  <c r="D25" i="60"/>
  <c r="B24" i="60"/>
  <c r="O21" i="60"/>
  <c r="N21" i="60"/>
  <c r="N24" i="60" s="1"/>
  <c r="M21" i="60"/>
  <c r="L21" i="60"/>
  <c r="K21" i="60"/>
  <c r="J21" i="60"/>
  <c r="J24" i="60" s="1"/>
  <c r="I21" i="60"/>
  <c r="H21" i="60"/>
  <c r="G21" i="60"/>
  <c r="O20" i="60"/>
  <c r="O24" i="60" s="1"/>
  <c r="O3" i="60" s="1"/>
  <c r="N20" i="60"/>
  <c r="M20" i="60"/>
  <c r="L20" i="60"/>
  <c r="K20" i="60"/>
  <c r="K24" i="60" s="1"/>
  <c r="J20" i="60"/>
  <c r="I20" i="60"/>
  <c r="H20" i="60"/>
  <c r="G20" i="60"/>
  <c r="G24" i="60" s="1"/>
  <c r="O19" i="60"/>
  <c r="N19" i="60"/>
  <c r="M19" i="60"/>
  <c r="M24" i="60" s="1"/>
  <c r="L19" i="60"/>
  <c r="L24" i="60" s="1"/>
  <c r="K19" i="60"/>
  <c r="J19" i="60"/>
  <c r="I19" i="60"/>
  <c r="I24" i="60" s="1"/>
  <c r="H19" i="60"/>
  <c r="H24" i="60" s="1"/>
  <c r="G19" i="60"/>
  <c r="O18" i="60"/>
  <c r="N18" i="60"/>
  <c r="M18" i="60"/>
  <c r="L18" i="60"/>
  <c r="K18" i="60"/>
  <c r="J18" i="60"/>
  <c r="I18" i="60"/>
  <c r="H18" i="60"/>
  <c r="G18" i="60"/>
  <c r="C16" i="60"/>
  <c r="C3" i="60" s="1"/>
  <c r="D14" i="60"/>
  <c r="O13" i="60"/>
  <c r="N13" i="60"/>
  <c r="M13" i="60"/>
  <c r="L13" i="60"/>
  <c r="K13" i="60"/>
  <c r="J13" i="60"/>
  <c r="H13" i="60"/>
  <c r="G13" i="60"/>
  <c r="I8" i="60"/>
  <c r="I13" i="60" s="1"/>
  <c r="I3" i="60" s="1"/>
  <c r="H8" i="60"/>
  <c r="C5" i="60"/>
  <c r="O2" i="60"/>
  <c r="N2" i="60"/>
  <c r="M2" i="60"/>
  <c r="L2" i="60"/>
  <c r="K2" i="60"/>
  <c r="J2" i="60"/>
  <c r="I2" i="60"/>
  <c r="H2" i="60"/>
  <c r="G2" i="60"/>
  <c r="F2" i="60"/>
  <c r="E2" i="60"/>
  <c r="D81" i="59"/>
  <c r="O80" i="59"/>
  <c r="N80" i="59"/>
  <c r="M80" i="59"/>
  <c r="L80" i="59"/>
  <c r="K80" i="59"/>
  <c r="J80" i="59"/>
  <c r="I80" i="59"/>
  <c r="F80" i="59" s="1"/>
  <c r="H80" i="59"/>
  <c r="G80" i="59"/>
  <c r="E80" i="59"/>
  <c r="O73" i="59"/>
  <c r="N73" i="59"/>
  <c r="M73" i="59"/>
  <c r="L73" i="59"/>
  <c r="K73" i="59"/>
  <c r="J73" i="59"/>
  <c r="I73" i="59"/>
  <c r="H73" i="59"/>
  <c r="G73" i="59"/>
  <c r="D69" i="59"/>
  <c r="B68" i="59"/>
  <c r="O65" i="59"/>
  <c r="N65" i="59"/>
  <c r="N68" i="59" s="1"/>
  <c r="M65" i="59"/>
  <c r="L65" i="59"/>
  <c r="K65" i="59"/>
  <c r="J65" i="59"/>
  <c r="J68" i="59" s="1"/>
  <c r="I65" i="59"/>
  <c r="H65" i="59"/>
  <c r="G65" i="59"/>
  <c r="O64" i="59"/>
  <c r="O68" i="59" s="1"/>
  <c r="N64" i="59"/>
  <c r="M64" i="59"/>
  <c r="L64" i="59"/>
  <c r="K64" i="59"/>
  <c r="K68" i="59" s="1"/>
  <c r="J64" i="59"/>
  <c r="I64" i="59"/>
  <c r="H64" i="59"/>
  <c r="G64" i="59"/>
  <c r="G68" i="59" s="1"/>
  <c r="O63" i="59"/>
  <c r="N63" i="59"/>
  <c r="M63" i="59"/>
  <c r="M68" i="59" s="1"/>
  <c r="L63" i="59"/>
  <c r="L68" i="59" s="1"/>
  <c r="K63" i="59"/>
  <c r="J63" i="59"/>
  <c r="I63" i="59"/>
  <c r="I68" i="59" s="1"/>
  <c r="H63" i="59"/>
  <c r="H68" i="59" s="1"/>
  <c r="G63" i="59"/>
  <c r="O62" i="59"/>
  <c r="N62" i="59"/>
  <c r="M62" i="59"/>
  <c r="L62" i="59"/>
  <c r="K62" i="59"/>
  <c r="J62" i="59"/>
  <c r="I62" i="59"/>
  <c r="H62" i="59"/>
  <c r="G62" i="59"/>
  <c r="C60" i="59"/>
  <c r="B57" i="59"/>
  <c r="O53" i="59"/>
  <c r="O57" i="59" s="1"/>
  <c r="N53" i="59"/>
  <c r="M53" i="59"/>
  <c r="L53" i="59"/>
  <c r="K53" i="59"/>
  <c r="K57" i="59" s="1"/>
  <c r="J53" i="59"/>
  <c r="I53" i="59"/>
  <c r="H53" i="59"/>
  <c r="G53" i="59"/>
  <c r="G57" i="59" s="1"/>
  <c r="O52" i="59"/>
  <c r="N52" i="59"/>
  <c r="N57" i="59" s="1"/>
  <c r="M52" i="59"/>
  <c r="M57" i="59" s="1"/>
  <c r="L52" i="59"/>
  <c r="L57" i="59" s="1"/>
  <c r="K52" i="59"/>
  <c r="J52" i="59"/>
  <c r="J57" i="59" s="1"/>
  <c r="I52" i="59"/>
  <c r="I57" i="59" s="1"/>
  <c r="H52" i="59"/>
  <c r="H57" i="59" s="1"/>
  <c r="G52" i="59"/>
  <c r="O51" i="59"/>
  <c r="N51" i="59"/>
  <c r="M51" i="59"/>
  <c r="L51" i="59"/>
  <c r="K51" i="59"/>
  <c r="J51" i="59"/>
  <c r="I51" i="59"/>
  <c r="H51" i="59"/>
  <c r="G51" i="59"/>
  <c r="C49" i="59"/>
  <c r="D47" i="59"/>
  <c r="B46" i="59"/>
  <c r="O45" i="59"/>
  <c r="N45" i="59"/>
  <c r="M45" i="59"/>
  <c r="L45" i="59"/>
  <c r="K45" i="59"/>
  <c r="J45" i="59"/>
  <c r="I45" i="59"/>
  <c r="H45" i="59"/>
  <c r="G45" i="59"/>
  <c r="O44" i="59"/>
  <c r="N44" i="59"/>
  <c r="M44" i="59"/>
  <c r="L44" i="59"/>
  <c r="K44" i="59"/>
  <c r="J44" i="59"/>
  <c r="I44" i="59"/>
  <c r="H44" i="59"/>
  <c r="G44" i="59"/>
  <c r="O43" i="59"/>
  <c r="N43" i="59"/>
  <c r="M43" i="59"/>
  <c r="L43" i="59"/>
  <c r="K43" i="59"/>
  <c r="J43" i="59"/>
  <c r="I43" i="59"/>
  <c r="H43" i="59"/>
  <c r="G43" i="59"/>
  <c r="O42" i="59"/>
  <c r="N42" i="59"/>
  <c r="M42" i="59"/>
  <c r="L42" i="59"/>
  <c r="K42" i="59"/>
  <c r="J42" i="59"/>
  <c r="I42" i="59"/>
  <c r="H42" i="59"/>
  <c r="G42" i="59"/>
  <c r="O41" i="59"/>
  <c r="O46" i="59" s="1"/>
  <c r="N41" i="59"/>
  <c r="N46" i="59" s="1"/>
  <c r="M41" i="59"/>
  <c r="M46" i="59" s="1"/>
  <c r="L41" i="59"/>
  <c r="L46" i="59" s="1"/>
  <c r="K41" i="59"/>
  <c r="K46" i="59" s="1"/>
  <c r="J41" i="59"/>
  <c r="J46" i="59" s="1"/>
  <c r="I41" i="59"/>
  <c r="I46" i="59" s="1"/>
  <c r="H41" i="59"/>
  <c r="H46" i="59" s="1"/>
  <c r="G41" i="59"/>
  <c r="G46" i="59" s="1"/>
  <c r="O40" i="59"/>
  <c r="N40" i="59"/>
  <c r="M40" i="59"/>
  <c r="L40" i="59"/>
  <c r="K40" i="59"/>
  <c r="J40" i="59"/>
  <c r="I40" i="59"/>
  <c r="H40" i="59"/>
  <c r="G40" i="59"/>
  <c r="C38" i="59"/>
  <c r="B35" i="59"/>
  <c r="O32" i="59"/>
  <c r="O35" i="59" s="1"/>
  <c r="N32" i="59"/>
  <c r="M32" i="59"/>
  <c r="L32" i="59"/>
  <c r="K32" i="59"/>
  <c r="K35" i="59" s="1"/>
  <c r="J32" i="59"/>
  <c r="I32" i="59"/>
  <c r="H32" i="59"/>
  <c r="G32" i="59"/>
  <c r="G35" i="59" s="1"/>
  <c r="O31" i="59"/>
  <c r="N31" i="59"/>
  <c r="M31" i="59"/>
  <c r="L31" i="59"/>
  <c r="L35" i="59" s="1"/>
  <c r="K31" i="59"/>
  <c r="J31" i="59"/>
  <c r="I31" i="59"/>
  <c r="H31" i="59"/>
  <c r="H35" i="59" s="1"/>
  <c r="G31" i="59"/>
  <c r="O30" i="59"/>
  <c r="N30" i="59"/>
  <c r="N35" i="59" s="1"/>
  <c r="M30" i="59"/>
  <c r="M35" i="59" s="1"/>
  <c r="L30" i="59"/>
  <c r="K30" i="59"/>
  <c r="J30" i="59"/>
  <c r="J35" i="59" s="1"/>
  <c r="I30" i="59"/>
  <c r="I35" i="59" s="1"/>
  <c r="H30" i="59"/>
  <c r="G30" i="59"/>
  <c r="O29" i="59"/>
  <c r="N29" i="59"/>
  <c r="M29" i="59"/>
  <c r="L29" i="59"/>
  <c r="K29" i="59"/>
  <c r="J29" i="59"/>
  <c r="I29" i="59"/>
  <c r="H29" i="59"/>
  <c r="G29" i="59"/>
  <c r="C27" i="59"/>
  <c r="C3" i="59" s="1"/>
  <c r="D25" i="59"/>
  <c r="B24" i="59"/>
  <c r="O21" i="59"/>
  <c r="N21" i="59"/>
  <c r="M21" i="59"/>
  <c r="M24" i="59" s="1"/>
  <c r="L21" i="59"/>
  <c r="K21" i="59"/>
  <c r="J21" i="59"/>
  <c r="I21" i="59"/>
  <c r="I24" i="59" s="1"/>
  <c r="H21" i="59"/>
  <c r="G21" i="59"/>
  <c r="O20" i="59"/>
  <c r="N20" i="59"/>
  <c r="N24" i="59" s="1"/>
  <c r="N3" i="59" s="1"/>
  <c r="M20" i="59"/>
  <c r="L20" i="59"/>
  <c r="K20" i="59"/>
  <c r="J20" i="59"/>
  <c r="J24" i="59" s="1"/>
  <c r="J3" i="59" s="1"/>
  <c r="I20" i="59"/>
  <c r="H20" i="59"/>
  <c r="G20" i="59"/>
  <c r="O19" i="59"/>
  <c r="O24" i="59" s="1"/>
  <c r="N19" i="59"/>
  <c r="M19" i="59"/>
  <c r="L19" i="59"/>
  <c r="L24" i="59" s="1"/>
  <c r="K19" i="59"/>
  <c r="K24" i="59" s="1"/>
  <c r="J19" i="59"/>
  <c r="I19" i="59"/>
  <c r="H19" i="59"/>
  <c r="H24" i="59" s="1"/>
  <c r="G19" i="59"/>
  <c r="G24" i="59" s="1"/>
  <c r="O18" i="59"/>
  <c r="N18" i="59"/>
  <c r="M18" i="59"/>
  <c r="L18" i="59"/>
  <c r="K18" i="59"/>
  <c r="J18" i="59"/>
  <c r="I18" i="59"/>
  <c r="H18" i="59"/>
  <c r="G18" i="59"/>
  <c r="C16" i="59"/>
  <c r="D14" i="59"/>
  <c r="O13" i="59"/>
  <c r="N13" i="59"/>
  <c r="M13" i="59"/>
  <c r="L13" i="59"/>
  <c r="K13" i="59"/>
  <c r="J13" i="59"/>
  <c r="G13" i="59"/>
  <c r="I8" i="59"/>
  <c r="I13" i="59" s="1"/>
  <c r="H8" i="59"/>
  <c r="H13" i="59" s="1"/>
  <c r="C5" i="59"/>
  <c r="O2" i="59"/>
  <c r="N2" i="59"/>
  <c r="M2" i="59"/>
  <c r="L2" i="59"/>
  <c r="K2" i="59"/>
  <c r="J2" i="59"/>
  <c r="I2" i="59"/>
  <c r="H2" i="59"/>
  <c r="G2" i="59"/>
  <c r="F2" i="59"/>
  <c r="E2" i="59"/>
  <c r="D81" i="58"/>
  <c r="O80" i="58"/>
  <c r="N80" i="58"/>
  <c r="M80" i="58"/>
  <c r="L80" i="58"/>
  <c r="K80" i="58"/>
  <c r="J80" i="58"/>
  <c r="I80" i="58"/>
  <c r="H80" i="58"/>
  <c r="F80" i="58" s="1"/>
  <c r="G80" i="58"/>
  <c r="O73" i="58"/>
  <c r="N73" i="58"/>
  <c r="M73" i="58"/>
  <c r="L73" i="58"/>
  <c r="K73" i="58"/>
  <c r="J73" i="58"/>
  <c r="I73" i="58"/>
  <c r="H73" i="58"/>
  <c r="G73" i="58"/>
  <c r="D69" i="58"/>
  <c r="B68" i="58"/>
  <c r="O65" i="58"/>
  <c r="N65" i="58"/>
  <c r="M65" i="58"/>
  <c r="M68" i="58" s="1"/>
  <c r="L65" i="58"/>
  <c r="K65" i="58"/>
  <c r="J65" i="58"/>
  <c r="I65" i="58"/>
  <c r="I68" i="58" s="1"/>
  <c r="H65" i="58"/>
  <c r="G65" i="58"/>
  <c r="O64" i="58"/>
  <c r="N64" i="58"/>
  <c r="M64" i="58"/>
  <c r="L64" i="58"/>
  <c r="K64" i="58"/>
  <c r="J64" i="58"/>
  <c r="I64" i="58"/>
  <c r="H64" i="58"/>
  <c r="G64" i="58"/>
  <c r="O63" i="58"/>
  <c r="O68" i="58" s="1"/>
  <c r="N63" i="58"/>
  <c r="M63" i="58"/>
  <c r="L63" i="58"/>
  <c r="L68" i="58" s="1"/>
  <c r="K63" i="58"/>
  <c r="K68" i="58" s="1"/>
  <c r="J63" i="58"/>
  <c r="I63" i="58"/>
  <c r="H63" i="58"/>
  <c r="H68" i="58" s="1"/>
  <c r="G63" i="58"/>
  <c r="G68" i="58" s="1"/>
  <c r="O62" i="58"/>
  <c r="N62" i="58"/>
  <c r="M62" i="58"/>
  <c r="L62" i="58"/>
  <c r="K62" i="58"/>
  <c r="J62" i="58"/>
  <c r="I62" i="58"/>
  <c r="H62" i="58"/>
  <c r="G62" i="58"/>
  <c r="C60" i="58"/>
  <c r="B57" i="58"/>
  <c r="O53" i="58"/>
  <c r="N53" i="58"/>
  <c r="N57" i="58" s="1"/>
  <c r="M53" i="58"/>
  <c r="L53" i="58"/>
  <c r="K53" i="58"/>
  <c r="J53" i="58"/>
  <c r="J57" i="58" s="1"/>
  <c r="I53" i="58"/>
  <c r="H53" i="58"/>
  <c r="G53" i="58"/>
  <c r="O52" i="58"/>
  <c r="O57" i="58" s="1"/>
  <c r="N52" i="58"/>
  <c r="M52" i="58"/>
  <c r="M57" i="58" s="1"/>
  <c r="L52" i="58"/>
  <c r="L57" i="58" s="1"/>
  <c r="K52" i="58"/>
  <c r="K57" i="58" s="1"/>
  <c r="J52" i="58"/>
  <c r="I52" i="58"/>
  <c r="I57" i="58" s="1"/>
  <c r="H52" i="58"/>
  <c r="H57" i="58" s="1"/>
  <c r="G52" i="58"/>
  <c r="G57" i="58" s="1"/>
  <c r="O51" i="58"/>
  <c r="N51" i="58"/>
  <c r="M51" i="58"/>
  <c r="L51" i="58"/>
  <c r="K51" i="58"/>
  <c r="J51" i="58"/>
  <c r="I51" i="58"/>
  <c r="H51" i="58"/>
  <c r="G51" i="58"/>
  <c r="C49" i="58"/>
  <c r="D47" i="58"/>
  <c r="B46" i="58"/>
  <c r="O45" i="58"/>
  <c r="N45" i="58"/>
  <c r="M45" i="58"/>
  <c r="L45" i="58"/>
  <c r="K45" i="58"/>
  <c r="J45" i="58"/>
  <c r="I45" i="58"/>
  <c r="H45" i="58"/>
  <c r="G45" i="58"/>
  <c r="O44" i="58"/>
  <c r="N44" i="58"/>
  <c r="M44" i="58"/>
  <c r="L44" i="58"/>
  <c r="K44" i="58"/>
  <c r="J44" i="58"/>
  <c r="I44" i="58"/>
  <c r="H44" i="58"/>
  <c r="G44" i="58"/>
  <c r="O43" i="58"/>
  <c r="N43" i="58"/>
  <c r="M43" i="58"/>
  <c r="L43" i="58"/>
  <c r="K43" i="58"/>
  <c r="J43" i="58"/>
  <c r="I43" i="58"/>
  <c r="H43" i="58"/>
  <c r="G43" i="58"/>
  <c r="O42" i="58"/>
  <c r="N42" i="58"/>
  <c r="M42" i="58"/>
  <c r="L42" i="58"/>
  <c r="K42" i="58"/>
  <c r="J42" i="58"/>
  <c r="I42" i="58"/>
  <c r="H42" i="58"/>
  <c r="G42" i="58"/>
  <c r="O41" i="58"/>
  <c r="O46" i="58" s="1"/>
  <c r="N41" i="58"/>
  <c r="N46" i="58" s="1"/>
  <c r="M41" i="58"/>
  <c r="M46" i="58" s="1"/>
  <c r="L41" i="58"/>
  <c r="L46" i="58" s="1"/>
  <c r="K41" i="58"/>
  <c r="K46" i="58" s="1"/>
  <c r="J41" i="58"/>
  <c r="J46" i="58" s="1"/>
  <c r="I41" i="58"/>
  <c r="I46" i="58" s="1"/>
  <c r="H41" i="58"/>
  <c r="H46" i="58" s="1"/>
  <c r="G41" i="58"/>
  <c r="G46" i="58" s="1"/>
  <c r="O40" i="58"/>
  <c r="N40" i="58"/>
  <c r="M40" i="58"/>
  <c r="L40" i="58"/>
  <c r="K40" i="58"/>
  <c r="J40" i="58"/>
  <c r="I40" i="58"/>
  <c r="H40" i="58"/>
  <c r="G40" i="58"/>
  <c r="C38" i="58"/>
  <c r="B35" i="58"/>
  <c r="O32" i="58"/>
  <c r="N32" i="58"/>
  <c r="N35" i="58" s="1"/>
  <c r="M32" i="58"/>
  <c r="L32" i="58"/>
  <c r="K32" i="58"/>
  <c r="J32" i="58"/>
  <c r="J35" i="58" s="1"/>
  <c r="I32" i="58"/>
  <c r="H32" i="58"/>
  <c r="G32" i="58"/>
  <c r="O31" i="58"/>
  <c r="N31" i="58"/>
  <c r="M31" i="58"/>
  <c r="L31" i="58"/>
  <c r="K31" i="58"/>
  <c r="J31" i="58"/>
  <c r="I31" i="58"/>
  <c r="H31" i="58"/>
  <c r="G31" i="58"/>
  <c r="O30" i="58"/>
  <c r="O35" i="58" s="1"/>
  <c r="N30" i="58"/>
  <c r="M30" i="58"/>
  <c r="M35" i="58" s="1"/>
  <c r="L30" i="58"/>
  <c r="L35" i="58" s="1"/>
  <c r="K30" i="58"/>
  <c r="K35" i="58" s="1"/>
  <c r="J30" i="58"/>
  <c r="I30" i="58"/>
  <c r="I35" i="58" s="1"/>
  <c r="H30" i="58"/>
  <c r="H35" i="58" s="1"/>
  <c r="G30" i="58"/>
  <c r="G35" i="58" s="1"/>
  <c r="O29" i="58"/>
  <c r="N29" i="58"/>
  <c r="M29" i="58"/>
  <c r="L29" i="58"/>
  <c r="K29" i="58"/>
  <c r="J29" i="58"/>
  <c r="I29" i="58"/>
  <c r="H29" i="58"/>
  <c r="G29" i="58"/>
  <c r="C27" i="58"/>
  <c r="D25" i="58"/>
  <c r="B24" i="58"/>
  <c r="O21" i="58"/>
  <c r="N21" i="58"/>
  <c r="M21" i="58"/>
  <c r="L21" i="58"/>
  <c r="L24" i="58" s="1"/>
  <c r="K21" i="58"/>
  <c r="J21" i="58"/>
  <c r="I21" i="58"/>
  <c r="H21" i="58"/>
  <c r="H24" i="58" s="1"/>
  <c r="G21" i="58"/>
  <c r="O20" i="58"/>
  <c r="N20" i="58"/>
  <c r="M20" i="58"/>
  <c r="L20" i="58"/>
  <c r="K20" i="58"/>
  <c r="J20" i="58"/>
  <c r="I20" i="58"/>
  <c r="H20" i="58"/>
  <c r="G20" i="58"/>
  <c r="O19" i="58"/>
  <c r="O24" i="58" s="1"/>
  <c r="N19" i="58"/>
  <c r="N24" i="58" s="1"/>
  <c r="M19" i="58"/>
  <c r="M24" i="58" s="1"/>
  <c r="L19" i="58"/>
  <c r="K19" i="58"/>
  <c r="K24" i="58" s="1"/>
  <c r="J19" i="58"/>
  <c r="J24" i="58" s="1"/>
  <c r="I19" i="58"/>
  <c r="I24" i="58" s="1"/>
  <c r="H19" i="58"/>
  <c r="G19" i="58"/>
  <c r="G24" i="58" s="1"/>
  <c r="O18" i="58"/>
  <c r="N18" i="58"/>
  <c r="M18" i="58"/>
  <c r="L18" i="58"/>
  <c r="K18" i="58"/>
  <c r="J18" i="58"/>
  <c r="I18" i="58"/>
  <c r="H18" i="58"/>
  <c r="G18" i="58"/>
  <c r="C16" i="58"/>
  <c r="D14" i="58"/>
  <c r="O13" i="58"/>
  <c r="N13" i="58"/>
  <c r="M13" i="58"/>
  <c r="L13" i="58"/>
  <c r="K13" i="58"/>
  <c r="J13" i="58"/>
  <c r="H13" i="58"/>
  <c r="G13" i="58"/>
  <c r="I8" i="58"/>
  <c r="I13" i="58" s="1"/>
  <c r="H8" i="58"/>
  <c r="C5" i="58"/>
  <c r="C3" i="58"/>
  <c r="O2" i="58"/>
  <c r="N2" i="58"/>
  <c r="M2" i="58"/>
  <c r="L2" i="58"/>
  <c r="K2" i="58"/>
  <c r="J2" i="58"/>
  <c r="I2" i="58"/>
  <c r="H2" i="58"/>
  <c r="G2" i="58"/>
  <c r="F2" i="58"/>
  <c r="E2" i="58"/>
  <c r="D81" i="57"/>
  <c r="O80" i="57"/>
  <c r="N80" i="57"/>
  <c r="M80" i="57"/>
  <c r="L80" i="57"/>
  <c r="K80" i="57"/>
  <c r="J80" i="57"/>
  <c r="I80" i="57"/>
  <c r="H80" i="57"/>
  <c r="G80" i="57"/>
  <c r="E80" i="57" s="1"/>
  <c r="F80" i="57"/>
  <c r="O73" i="57"/>
  <c r="N73" i="57"/>
  <c r="M73" i="57"/>
  <c r="L73" i="57"/>
  <c r="K73" i="57"/>
  <c r="J73" i="57"/>
  <c r="I73" i="57"/>
  <c r="H73" i="57"/>
  <c r="G73" i="57"/>
  <c r="D69" i="57"/>
  <c r="B68" i="57"/>
  <c r="O65" i="57"/>
  <c r="O68" i="57" s="1"/>
  <c r="N65" i="57"/>
  <c r="M65" i="57"/>
  <c r="L65" i="57"/>
  <c r="K65" i="57"/>
  <c r="K68" i="57" s="1"/>
  <c r="J65" i="57"/>
  <c r="I65" i="57"/>
  <c r="H65" i="57"/>
  <c r="G65" i="57"/>
  <c r="G68" i="57" s="1"/>
  <c r="O64" i="57"/>
  <c r="N64" i="57"/>
  <c r="M64" i="57"/>
  <c r="L64" i="57"/>
  <c r="L68" i="57" s="1"/>
  <c r="K64" i="57"/>
  <c r="J64" i="57"/>
  <c r="I64" i="57"/>
  <c r="H64" i="57"/>
  <c r="H68" i="57" s="1"/>
  <c r="G64" i="57"/>
  <c r="O63" i="57"/>
  <c r="N63" i="57"/>
  <c r="N68" i="57" s="1"/>
  <c r="M63" i="57"/>
  <c r="M68" i="57" s="1"/>
  <c r="L63" i="57"/>
  <c r="K63" i="57"/>
  <c r="J63" i="57"/>
  <c r="J68" i="57" s="1"/>
  <c r="I63" i="57"/>
  <c r="I68" i="57" s="1"/>
  <c r="H63" i="57"/>
  <c r="G63" i="57"/>
  <c r="O62" i="57"/>
  <c r="N62" i="57"/>
  <c r="M62" i="57"/>
  <c r="L62" i="57"/>
  <c r="K62" i="57"/>
  <c r="J62" i="57"/>
  <c r="I62" i="57"/>
  <c r="H62" i="57"/>
  <c r="G62" i="57"/>
  <c r="C60" i="57"/>
  <c r="B57" i="57"/>
  <c r="O53" i="57"/>
  <c r="N53" i="57"/>
  <c r="M53" i="57"/>
  <c r="L53" i="57"/>
  <c r="L57" i="57" s="1"/>
  <c r="K53" i="57"/>
  <c r="J53" i="57"/>
  <c r="I53" i="57"/>
  <c r="H53" i="57"/>
  <c r="H57" i="57" s="1"/>
  <c r="G53" i="57"/>
  <c r="O52" i="57"/>
  <c r="O57" i="57" s="1"/>
  <c r="N52" i="57"/>
  <c r="N57" i="57" s="1"/>
  <c r="M52" i="57"/>
  <c r="M57" i="57" s="1"/>
  <c r="L52" i="57"/>
  <c r="K52" i="57"/>
  <c r="K57" i="57" s="1"/>
  <c r="J52" i="57"/>
  <c r="J57" i="57" s="1"/>
  <c r="I52" i="57"/>
  <c r="I57" i="57" s="1"/>
  <c r="H52" i="57"/>
  <c r="G52" i="57"/>
  <c r="G57" i="57" s="1"/>
  <c r="O51" i="57"/>
  <c r="N51" i="57"/>
  <c r="M51" i="57"/>
  <c r="L51" i="57"/>
  <c r="K51" i="57"/>
  <c r="J51" i="57"/>
  <c r="I51" i="57"/>
  <c r="H51" i="57"/>
  <c r="G51" i="57"/>
  <c r="C49" i="57"/>
  <c r="D47" i="57"/>
  <c r="B46" i="57"/>
  <c r="O45" i="57"/>
  <c r="N45" i="57"/>
  <c r="M45" i="57"/>
  <c r="L45" i="57"/>
  <c r="K45" i="57"/>
  <c r="J45" i="57"/>
  <c r="I45" i="57"/>
  <c r="H45" i="57"/>
  <c r="G45" i="57"/>
  <c r="O44" i="57"/>
  <c r="N44" i="57"/>
  <c r="M44" i="57"/>
  <c r="L44" i="57"/>
  <c r="K44" i="57"/>
  <c r="J44" i="57"/>
  <c r="I44" i="57"/>
  <c r="H44" i="57"/>
  <c r="G44" i="57"/>
  <c r="O43" i="57"/>
  <c r="N43" i="57"/>
  <c r="M43" i="57"/>
  <c r="L43" i="57"/>
  <c r="K43" i="57"/>
  <c r="J43" i="57"/>
  <c r="I43" i="57"/>
  <c r="H43" i="57"/>
  <c r="G43" i="57"/>
  <c r="O42" i="57"/>
  <c r="N42" i="57"/>
  <c r="M42" i="57"/>
  <c r="L42" i="57"/>
  <c r="K42" i="57"/>
  <c r="J42" i="57"/>
  <c r="I42" i="57"/>
  <c r="H42" i="57"/>
  <c r="G42" i="57"/>
  <c r="O41" i="57"/>
  <c r="O46" i="57" s="1"/>
  <c r="N41" i="57"/>
  <c r="N46" i="57" s="1"/>
  <c r="M41" i="57"/>
  <c r="M46" i="57" s="1"/>
  <c r="L41" i="57"/>
  <c r="L46" i="57" s="1"/>
  <c r="K41" i="57"/>
  <c r="K46" i="57" s="1"/>
  <c r="J41" i="57"/>
  <c r="J46" i="57" s="1"/>
  <c r="I41" i="57"/>
  <c r="I46" i="57" s="1"/>
  <c r="H41" i="57"/>
  <c r="H46" i="57" s="1"/>
  <c r="G41" i="57"/>
  <c r="G46" i="57" s="1"/>
  <c r="O40" i="57"/>
  <c r="N40" i="57"/>
  <c r="M40" i="57"/>
  <c r="L40" i="57"/>
  <c r="K40" i="57"/>
  <c r="J40" i="57"/>
  <c r="I40" i="57"/>
  <c r="H40" i="57"/>
  <c r="G40" i="57"/>
  <c r="C38" i="57"/>
  <c r="B35" i="57"/>
  <c r="O32" i="57"/>
  <c r="N32" i="57"/>
  <c r="M32" i="57"/>
  <c r="L32" i="57"/>
  <c r="L35" i="57" s="1"/>
  <c r="K32" i="57"/>
  <c r="J32" i="57"/>
  <c r="I32" i="57"/>
  <c r="H32" i="57"/>
  <c r="H35" i="57" s="1"/>
  <c r="G32" i="57"/>
  <c r="O31" i="57"/>
  <c r="N31" i="57"/>
  <c r="M31" i="57"/>
  <c r="M35" i="57" s="1"/>
  <c r="L31" i="57"/>
  <c r="K31" i="57"/>
  <c r="J31" i="57"/>
  <c r="I31" i="57"/>
  <c r="I35" i="57" s="1"/>
  <c r="H31" i="57"/>
  <c r="G31" i="57"/>
  <c r="O30" i="57"/>
  <c r="O35" i="57" s="1"/>
  <c r="N30" i="57"/>
  <c r="N35" i="57" s="1"/>
  <c r="M30" i="57"/>
  <c r="L30" i="57"/>
  <c r="K30" i="57"/>
  <c r="K35" i="57" s="1"/>
  <c r="J30" i="57"/>
  <c r="J35" i="57" s="1"/>
  <c r="I30" i="57"/>
  <c r="H30" i="57"/>
  <c r="G30" i="57"/>
  <c r="G35" i="57" s="1"/>
  <c r="O29" i="57"/>
  <c r="N29" i="57"/>
  <c r="M29" i="57"/>
  <c r="L29" i="57"/>
  <c r="K29" i="57"/>
  <c r="J29" i="57"/>
  <c r="I29" i="57"/>
  <c r="H29" i="57"/>
  <c r="G29" i="57"/>
  <c r="C27" i="57"/>
  <c r="D25" i="57"/>
  <c r="B24" i="57"/>
  <c r="O21" i="57"/>
  <c r="N21" i="57"/>
  <c r="N24" i="57" s="1"/>
  <c r="M21" i="57"/>
  <c r="L21" i="57"/>
  <c r="K21" i="57"/>
  <c r="J21" i="57"/>
  <c r="J24" i="57" s="1"/>
  <c r="I21" i="57"/>
  <c r="H21" i="57"/>
  <c r="G21" i="57"/>
  <c r="O20" i="57"/>
  <c r="O24" i="57" s="1"/>
  <c r="O3" i="57" s="1"/>
  <c r="N20" i="57"/>
  <c r="M20" i="57"/>
  <c r="L20" i="57"/>
  <c r="K20" i="57"/>
  <c r="K24" i="57" s="1"/>
  <c r="K3" i="57" s="1"/>
  <c r="J20" i="57"/>
  <c r="I20" i="57"/>
  <c r="H20" i="57"/>
  <c r="G20" i="57"/>
  <c r="G24" i="57" s="1"/>
  <c r="O19" i="57"/>
  <c r="N19" i="57"/>
  <c r="M19" i="57"/>
  <c r="M24" i="57" s="1"/>
  <c r="L19" i="57"/>
  <c r="L24" i="57" s="1"/>
  <c r="K19" i="57"/>
  <c r="J19" i="57"/>
  <c r="I19" i="57"/>
  <c r="I24" i="57" s="1"/>
  <c r="H19" i="57"/>
  <c r="H24" i="57" s="1"/>
  <c r="G19" i="57"/>
  <c r="O18" i="57"/>
  <c r="N18" i="57"/>
  <c r="M18" i="57"/>
  <c r="L18" i="57"/>
  <c r="K18" i="57"/>
  <c r="J18" i="57"/>
  <c r="I18" i="57"/>
  <c r="H18" i="57"/>
  <c r="G18" i="57"/>
  <c r="C16" i="57"/>
  <c r="C3" i="57" s="1"/>
  <c r="D14" i="57"/>
  <c r="O13" i="57"/>
  <c r="N13" i="57"/>
  <c r="M13" i="57"/>
  <c r="L13" i="57"/>
  <c r="K13" i="57"/>
  <c r="J13" i="57"/>
  <c r="H13" i="57"/>
  <c r="G13" i="57"/>
  <c r="I8" i="57"/>
  <c r="I13" i="57" s="1"/>
  <c r="H8" i="57"/>
  <c r="C5" i="57"/>
  <c r="O2" i="57"/>
  <c r="N2" i="57"/>
  <c r="M2" i="57"/>
  <c r="L2" i="57"/>
  <c r="K2" i="57"/>
  <c r="J2" i="57"/>
  <c r="I2" i="57"/>
  <c r="H2" i="57"/>
  <c r="G2" i="57"/>
  <c r="F2" i="57"/>
  <c r="E2" i="57"/>
  <c r="D81" i="56"/>
  <c r="O80" i="56"/>
  <c r="N80" i="56"/>
  <c r="M80" i="56"/>
  <c r="L80" i="56"/>
  <c r="K80" i="56"/>
  <c r="J80" i="56"/>
  <c r="I80" i="56"/>
  <c r="H80" i="56"/>
  <c r="G80" i="56"/>
  <c r="F80" i="56" s="1"/>
  <c r="O73" i="56"/>
  <c r="N73" i="56"/>
  <c r="M73" i="56"/>
  <c r="L73" i="56"/>
  <c r="K73" i="56"/>
  <c r="J73" i="56"/>
  <c r="I73" i="56"/>
  <c r="H73" i="56"/>
  <c r="G73" i="56"/>
  <c r="D69" i="56"/>
  <c r="B68" i="56"/>
  <c r="O65" i="56"/>
  <c r="N65" i="56"/>
  <c r="M65" i="56"/>
  <c r="L65" i="56"/>
  <c r="L68" i="56" s="1"/>
  <c r="K65" i="56"/>
  <c r="J65" i="56"/>
  <c r="I65" i="56"/>
  <c r="H65" i="56"/>
  <c r="H68" i="56" s="1"/>
  <c r="G65" i="56"/>
  <c r="O64" i="56"/>
  <c r="N64" i="56"/>
  <c r="M64" i="56"/>
  <c r="L64" i="56"/>
  <c r="K64" i="56"/>
  <c r="J64" i="56"/>
  <c r="I64" i="56"/>
  <c r="H64" i="56"/>
  <c r="G64" i="56"/>
  <c r="O63" i="56"/>
  <c r="O68" i="56" s="1"/>
  <c r="N63" i="56"/>
  <c r="N68" i="56" s="1"/>
  <c r="M63" i="56"/>
  <c r="L63" i="56"/>
  <c r="K63" i="56"/>
  <c r="K68" i="56" s="1"/>
  <c r="J63" i="56"/>
  <c r="J68" i="56" s="1"/>
  <c r="I63" i="56"/>
  <c r="H63" i="56"/>
  <c r="G63" i="56"/>
  <c r="G68" i="56" s="1"/>
  <c r="O62" i="56"/>
  <c r="N62" i="56"/>
  <c r="M62" i="56"/>
  <c r="L62" i="56"/>
  <c r="K62" i="56"/>
  <c r="J62" i="56"/>
  <c r="I62" i="56"/>
  <c r="H62" i="56"/>
  <c r="G62" i="56"/>
  <c r="C60" i="56"/>
  <c r="B57" i="56"/>
  <c r="O53" i="56"/>
  <c r="O57" i="56" s="1"/>
  <c r="N53" i="56"/>
  <c r="M53" i="56"/>
  <c r="M57" i="56" s="1"/>
  <c r="L53" i="56"/>
  <c r="K53" i="56"/>
  <c r="K57" i="56" s="1"/>
  <c r="J53" i="56"/>
  <c r="I53" i="56"/>
  <c r="I57" i="56" s="1"/>
  <c r="H53" i="56"/>
  <c r="G53" i="56"/>
  <c r="G57" i="56" s="1"/>
  <c r="O52" i="56"/>
  <c r="N52" i="56"/>
  <c r="N57" i="56" s="1"/>
  <c r="M52" i="56"/>
  <c r="L52" i="56"/>
  <c r="L57" i="56" s="1"/>
  <c r="K52" i="56"/>
  <c r="J52" i="56"/>
  <c r="J57" i="56" s="1"/>
  <c r="I52" i="56"/>
  <c r="H52" i="56"/>
  <c r="H57" i="56" s="1"/>
  <c r="G52" i="56"/>
  <c r="O51" i="56"/>
  <c r="N51" i="56"/>
  <c r="M51" i="56"/>
  <c r="L51" i="56"/>
  <c r="K51" i="56"/>
  <c r="J51" i="56"/>
  <c r="I51" i="56"/>
  <c r="H51" i="56"/>
  <c r="G51" i="56"/>
  <c r="C49" i="56"/>
  <c r="D47" i="56"/>
  <c r="B46" i="56"/>
  <c r="O45" i="56"/>
  <c r="N45" i="56"/>
  <c r="M45" i="56"/>
  <c r="L45" i="56"/>
  <c r="K45" i="56"/>
  <c r="J45" i="56"/>
  <c r="I45" i="56"/>
  <c r="H45" i="56"/>
  <c r="G45" i="56"/>
  <c r="O44" i="56"/>
  <c r="N44" i="56"/>
  <c r="M44" i="56"/>
  <c r="L44" i="56"/>
  <c r="K44" i="56"/>
  <c r="J44" i="56"/>
  <c r="I44" i="56"/>
  <c r="H44" i="56"/>
  <c r="G44" i="56"/>
  <c r="O43" i="56"/>
  <c r="N43" i="56"/>
  <c r="M43" i="56"/>
  <c r="L43" i="56"/>
  <c r="K43" i="56"/>
  <c r="J43" i="56"/>
  <c r="I43" i="56"/>
  <c r="H43" i="56"/>
  <c r="G43" i="56"/>
  <c r="O42" i="56"/>
  <c r="N42" i="56"/>
  <c r="M42" i="56"/>
  <c r="L42" i="56"/>
  <c r="K42" i="56"/>
  <c r="J42" i="56"/>
  <c r="I42" i="56"/>
  <c r="H42" i="56"/>
  <c r="G42" i="56"/>
  <c r="O41" i="56"/>
  <c r="O46" i="56" s="1"/>
  <c r="N41" i="56"/>
  <c r="N46" i="56" s="1"/>
  <c r="M41" i="56"/>
  <c r="M46" i="56" s="1"/>
  <c r="L41" i="56"/>
  <c r="L46" i="56" s="1"/>
  <c r="K41" i="56"/>
  <c r="K46" i="56" s="1"/>
  <c r="J41" i="56"/>
  <c r="J46" i="56" s="1"/>
  <c r="I41" i="56"/>
  <c r="I46" i="56" s="1"/>
  <c r="H41" i="56"/>
  <c r="H46" i="56" s="1"/>
  <c r="G41" i="56"/>
  <c r="G46" i="56" s="1"/>
  <c r="O40" i="56"/>
  <c r="N40" i="56"/>
  <c r="M40" i="56"/>
  <c r="L40" i="56"/>
  <c r="K40" i="56"/>
  <c r="J40" i="56"/>
  <c r="I40" i="56"/>
  <c r="H40" i="56"/>
  <c r="G40" i="56"/>
  <c r="C38" i="56"/>
  <c r="B35" i="56"/>
  <c r="O32" i="56"/>
  <c r="N32" i="56"/>
  <c r="M32" i="56"/>
  <c r="M35" i="56" s="1"/>
  <c r="L32" i="56"/>
  <c r="K32" i="56"/>
  <c r="J32" i="56"/>
  <c r="I32" i="56"/>
  <c r="I35" i="56" s="1"/>
  <c r="H32" i="56"/>
  <c r="G32" i="56"/>
  <c r="O31" i="56"/>
  <c r="N31" i="56"/>
  <c r="M31" i="56"/>
  <c r="L31" i="56"/>
  <c r="L35" i="56" s="1"/>
  <c r="K31" i="56"/>
  <c r="J31" i="56"/>
  <c r="I31" i="56"/>
  <c r="H31" i="56"/>
  <c r="H35" i="56" s="1"/>
  <c r="G31" i="56"/>
  <c r="O30" i="56"/>
  <c r="O35" i="56" s="1"/>
  <c r="N30" i="56"/>
  <c r="N35" i="56" s="1"/>
  <c r="M30" i="56"/>
  <c r="L30" i="56"/>
  <c r="K30" i="56"/>
  <c r="K35" i="56" s="1"/>
  <c r="J30" i="56"/>
  <c r="J35" i="56" s="1"/>
  <c r="I30" i="56"/>
  <c r="H30" i="56"/>
  <c r="G30" i="56"/>
  <c r="G35" i="56" s="1"/>
  <c r="O29" i="56"/>
  <c r="N29" i="56"/>
  <c r="M29" i="56"/>
  <c r="L29" i="56"/>
  <c r="K29" i="56"/>
  <c r="J29" i="56"/>
  <c r="I29" i="56"/>
  <c r="H29" i="56"/>
  <c r="G29" i="56"/>
  <c r="C27" i="56"/>
  <c r="D25" i="56"/>
  <c r="B24" i="56"/>
  <c r="O21" i="56"/>
  <c r="O24" i="56" s="1"/>
  <c r="N21" i="56"/>
  <c r="M21" i="56"/>
  <c r="L21" i="56"/>
  <c r="K21" i="56"/>
  <c r="K24" i="56" s="1"/>
  <c r="J21" i="56"/>
  <c r="I21" i="56"/>
  <c r="H21" i="56"/>
  <c r="G21" i="56"/>
  <c r="G24" i="56" s="1"/>
  <c r="O20" i="56"/>
  <c r="N20" i="56"/>
  <c r="N24" i="56" s="1"/>
  <c r="M20" i="56"/>
  <c r="L20" i="56"/>
  <c r="K20" i="56"/>
  <c r="J20" i="56"/>
  <c r="J24" i="56" s="1"/>
  <c r="I20" i="56"/>
  <c r="H20" i="56"/>
  <c r="G20" i="56"/>
  <c r="O19" i="56"/>
  <c r="N19" i="56"/>
  <c r="M19" i="56"/>
  <c r="M24" i="56" s="1"/>
  <c r="L19" i="56"/>
  <c r="L24" i="56" s="1"/>
  <c r="K19" i="56"/>
  <c r="J19" i="56"/>
  <c r="I19" i="56"/>
  <c r="I24" i="56" s="1"/>
  <c r="H19" i="56"/>
  <c r="H24" i="56" s="1"/>
  <c r="G19" i="56"/>
  <c r="O18" i="56"/>
  <c r="N18" i="56"/>
  <c r="M18" i="56"/>
  <c r="L18" i="56"/>
  <c r="K18" i="56"/>
  <c r="J18" i="56"/>
  <c r="I18" i="56"/>
  <c r="H18" i="56"/>
  <c r="G18" i="56"/>
  <c r="C16" i="56"/>
  <c r="C3" i="56" s="1"/>
  <c r="D14" i="56"/>
  <c r="O13" i="56"/>
  <c r="N13" i="56"/>
  <c r="M13" i="56"/>
  <c r="L13" i="56"/>
  <c r="K13" i="56"/>
  <c r="J13" i="56"/>
  <c r="I13" i="56"/>
  <c r="G13" i="56"/>
  <c r="F13" i="56" s="1"/>
  <c r="I8" i="56"/>
  <c r="H8" i="56"/>
  <c r="H13" i="56" s="1"/>
  <c r="C5" i="56"/>
  <c r="O2" i="56"/>
  <c r="N2" i="56"/>
  <c r="M2" i="56"/>
  <c r="L2" i="56"/>
  <c r="K2" i="56"/>
  <c r="J2" i="56"/>
  <c r="I2" i="56"/>
  <c r="H2" i="56"/>
  <c r="G2" i="56"/>
  <c r="F2" i="56"/>
  <c r="E2" i="56"/>
  <c r="D81" i="55"/>
  <c r="O80" i="55"/>
  <c r="N80" i="55"/>
  <c r="M80" i="55"/>
  <c r="L80" i="55"/>
  <c r="K80" i="55"/>
  <c r="J80" i="55"/>
  <c r="I80" i="55"/>
  <c r="H80" i="55"/>
  <c r="G80" i="55"/>
  <c r="E80" i="55" s="1"/>
  <c r="F80" i="55"/>
  <c r="O73" i="55"/>
  <c r="N73" i="55"/>
  <c r="M73" i="55"/>
  <c r="L73" i="55"/>
  <c r="K73" i="55"/>
  <c r="J73" i="55"/>
  <c r="I73" i="55"/>
  <c r="H73" i="55"/>
  <c r="G73" i="55"/>
  <c r="D69" i="55"/>
  <c r="B68" i="55"/>
  <c r="O65" i="55"/>
  <c r="N65" i="55"/>
  <c r="M65" i="55"/>
  <c r="L65" i="55"/>
  <c r="K65" i="55"/>
  <c r="J65" i="55"/>
  <c r="I65" i="55"/>
  <c r="H65" i="55"/>
  <c r="G65" i="55"/>
  <c r="O64" i="55"/>
  <c r="N64" i="55"/>
  <c r="M64" i="55"/>
  <c r="L64" i="55"/>
  <c r="K64" i="55"/>
  <c r="J64" i="55"/>
  <c r="I64" i="55"/>
  <c r="H64" i="55"/>
  <c r="G64" i="55"/>
  <c r="O63" i="55"/>
  <c r="N63" i="55"/>
  <c r="M63" i="55"/>
  <c r="L63" i="55"/>
  <c r="K63" i="55"/>
  <c r="J63" i="55"/>
  <c r="I63" i="55"/>
  <c r="H63" i="55"/>
  <c r="G63" i="55"/>
  <c r="O62" i="55"/>
  <c r="N62" i="55"/>
  <c r="M62" i="55"/>
  <c r="L62" i="55"/>
  <c r="K62" i="55"/>
  <c r="J62" i="55"/>
  <c r="I62" i="55"/>
  <c r="H62" i="55"/>
  <c r="G62" i="55"/>
  <c r="C60" i="55"/>
  <c r="B57" i="55"/>
  <c r="O53" i="55"/>
  <c r="N53" i="55"/>
  <c r="M53" i="55"/>
  <c r="L53" i="55"/>
  <c r="L57" i="55" s="1"/>
  <c r="K53" i="55"/>
  <c r="J53" i="55"/>
  <c r="I53" i="55"/>
  <c r="H53" i="55"/>
  <c r="H57" i="55" s="1"/>
  <c r="G53" i="55"/>
  <c r="O52" i="55"/>
  <c r="O57" i="55" s="1"/>
  <c r="N52" i="55"/>
  <c r="N57" i="55" s="1"/>
  <c r="M52" i="55"/>
  <c r="M57" i="55" s="1"/>
  <c r="L52" i="55"/>
  <c r="K52" i="55"/>
  <c r="K57" i="55" s="1"/>
  <c r="J52" i="55"/>
  <c r="J57" i="55" s="1"/>
  <c r="I52" i="55"/>
  <c r="I57" i="55" s="1"/>
  <c r="H52" i="55"/>
  <c r="G52" i="55"/>
  <c r="G57" i="55" s="1"/>
  <c r="O51" i="55"/>
  <c r="N51" i="55"/>
  <c r="M51" i="55"/>
  <c r="L51" i="55"/>
  <c r="K51" i="55"/>
  <c r="J51" i="55"/>
  <c r="I51" i="55"/>
  <c r="H51" i="55"/>
  <c r="G51" i="55"/>
  <c r="C49" i="55"/>
  <c r="D47" i="55"/>
  <c r="B46" i="55"/>
  <c r="O45" i="55"/>
  <c r="N45" i="55"/>
  <c r="M45" i="55"/>
  <c r="L45" i="55"/>
  <c r="K45" i="55"/>
  <c r="J45" i="55"/>
  <c r="I45" i="55"/>
  <c r="H45" i="55"/>
  <c r="G45" i="55"/>
  <c r="O44" i="55"/>
  <c r="N44" i="55"/>
  <c r="M44" i="55"/>
  <c r="L44" i="55"/>
  <c r="K44" i="55"/>
  <c r="J44" i="55"/>
  <c r="I44" i="55"/>
  <c r="H44" i="55"/>
  <c r="G44" i="55"/>
  <c r="O43" i="55"/>
  <c r="N43" i="55"/>
  <c r="M43" i="55"/>
  <c r="L43" i="55"/>
  <c r="K43" i="55"/>
  <c r="J43" i="55"/>
  <c r="I43" i="55"/>
  <c r="H43" i="55"/>
  <c r="G43" i="55"/>
  <c r="O42" i="55"/>
  <c r="N42" i="55"/>
  <c r="M42" i="55"/>
  <c r="L42" i="55"/>
  <c r="K42" i="55"/>
  <c r="J42" i="55"/>
  <c r="I42" i="55"/>
  <c r="H42" i="55"/>
  <c r="G42" i="55"/>
  <c r="O41" i="55"/>
  <c r="O46" i="55" s="1"/>
  <c r="N41" i="55"/>
  <c r="N46" i="55" s="1"/>
  <c r="M41" i="55"/>
  <c r="M46" i="55" s="1"/>
  <c r="L41" i="55"/>
  <c r="L46" i="55" s="1"/>
  <c r="K41" i="55"/>
  <c r="K46" i="55" s="1"/>
  <c r="J41" i="55"/>
  <c r="J46" i="55" s="1"/>
  <c r="I41" i="55"/>
  <c r="I46" i="55" s="1"/>
  <c r="H41" i="55"/>
  <c r="H46" i="55" s="1"/>
  <c r="G41" i="55"/>
  <c r="G46" i="55" s="1"/>
  <c r="O40" i="55"/>
  <c r="N40" i="55"/>
  <c r="M40" i="55"/>
  <c r="L40" i="55"/>
  <c r="K40" i="55"/>
  <c r="J40" i="55"/>
  <c r="I40" i="55"/>
  <c r="H40" i="55"/>
  <c r="G40" i="55"/>
  <c r="C38" i="55"/>
  <c r="B35" i="55"/>
  <c r="O32" i="55"/>
  <c r="N32" i="55"/>
  <c r="M32" i="55"/>
  <c r="L32" i="55"/>
  <c r="L35" i="55" s="1"/>
  <c r="K32" i="55"/>
  <c r="J32" i="55"/>
  <c r="I32" i="55"/>
  <c r="H32" i="55"/>
  <c r="H35" i="55" s="1"/>
  <c r="G32" i="55"/>
  <c r="O31" i="55"/>
  <c r="N31" i="55"/>
  <c r="M31" i="55"/>
  <c r="M35" i="55" s="1"/>
  <c r="L31" i="55"/>
  <c r="K31" i="55"/>
  <c r="J31" i="55"/>
  <c r="I31" i="55"/>
  <c r="I35" i="55" s="1"/>
  <c r="H31" i="55"/>
  <c r="G31" i="55"/>
  <c r="O30" i="55"/>
  <c r="O35" i="55" s="1"/>
  <c r="N30" i="55"/>
  <c r="N35" i="55" s="1"/>
  <c r="M30" i="55"/>
  <c r="L30" i="55"/>
  <c r="K30" i="55"/>
  <c r="K35" i="55" s="1"/>
  <c r="J30" i="55"/>
  <c r="J35" i="55" s="1"/>
  <c r="I30" i="55"/>
  <c r="H30" i="55"/>
  <c r="G30" i="55"/>
  <c r="G35" i="55" s="1"/>
  <c r="O29" i="55"/>
  <c r="N29" i="55"/>
  <c r="M29" i="55"/>
  <c r="L29" i="55"/>
  <c r="K29" i="55"/>
  <c r="J29" i="55"/>
  <c r="I29" i="55"/>
  <c r="H29" i="55"/>
  <c r="G29" i="55"/>
  <c r="C27" i="55"/>
  <c r="D25" i="55"/>
  <c r="B24" i="55"/>
  <c r="O21" i="55"/>
  <c r="N21" i="55"/>
  <c r="N24" i="55" s="1"/>
  <c r="M21" i="55"/>
  <c r="L21" i="55"/>
  <c r="K21" i="55"/>
  <c r="J21" i="55"/>
  <c r="J24" i="55" s="1"/>
  <c r="I21" i="55"/>
  <c r="H21" i="55"/>
  <c r="G21" i="55"/>
  <c r="O20" i="55"/>
  <c r="O24" i="55" s="1"/>
  <c r="N20" i="55"/>
  <c r="M20" i="55"/>
  <c r="L20" i="55"/>
  <c r="K20" i="55"/>
  <c r="K24" i="55" s="1"/>
  <c r="J20" i="55"/>
  <c r="I20" i="55"/>
  <c r="H20" i="55"/>
  <c r="G20" i="55"/>
  <c r="G24" i="55" s="1"/>
  <c r="O19" i="55"/>
  <c r="N19" i="55"/>
  <c r="M19" i="55"/>
  <c r="M24" i="55" s="1"/>
  <c r="L19" i="55"/>
  <c r="L24" i="55" s="1"/>
  <c r="K19" i="55"/>
  <c r="J19" i="55"/>
  <c r="I19" i="55"/>
  <c r="I24" i="55" s="1"/>
  <c r="H19" i="55"/>
  <c r="H24" i="55" s="1"/>
  <c r="G19" i="55"/>
  <c r="O18" i="55"/>
  <c r="N18" i="55"/>
  <c r="M18" i="55"/>
  <c r="L18" i="55"/>
  <c r="K18" i="55"/>
  <c r="J18" i="55"/>
  <c r="I18" i="55"/>
  <c r="H18" i="55"/>
  <c r="G18" i="55"/>
  <c r="C16" i="55"/>
  <c r="C3" i="55" s="1"/>
  <c r="D14" i="55"/>
  <c r="O13" i="55"/>
  <c r="N13" i="55"/>
  <c r="M13" i="55"/>
  <c r="L13" i="55"/>
  <c r="K13" i="55"/>
  <c r="J13" i="55"/>
  <c r="H13" i="55"/>
  <c r="G13" i="55"/>
  <c r="I8" i="55"/>
  <c r="I13" i="55" s="1"/>
  <c r="H8" i="55"/>
  <c r="C5" i="55"/>
  <c r="O2" i="55"/>
  <c r="N2" i="55"/>
  <c r="M2" i="55"/>
  <c r="L2" i="55"/>
  <c r="K2" i="55"/>
  <c r="J2" i="55"/>
  <c r="I2" i="55"/>
  <c r="H2" i="55"/>
  <c r="G2" i="55"/>
  <c r="F2" i="55"/>
  <c r="E2" i="55"/>
  <c r="D81" i="54"/>
  <c r="O80" i="54"/>
  <c r="N80" i="54"/>
  <c r="M80" i="54"/>
  <c r="L80" i="54"/>
  <c r="K80" i="54"/>
  <c r="J80" i="54"/>
  <c r="I80" i="54"/>
  <c r="H80" i="54"/>
  <c r="G80" i="54"/>
  <c r="E80" i="54" s="1"/>
  <c r="F80" i="54"/>
  <c r="O73" i="54"/>
  <c r="N73" i="54"/>
  <c r="M73" i="54"/>
  <c r="L73" i="54"/>
  <c r="K73" i="54"/>
  <c r="J73" i="54"/>
  <c r="I73" i="54"/>
  <c r="H73" i="54"/>
  <c r="G73" i="54"/>
  <c r="D69" i="54"/>
  <c r="B68" i="54"/>
  <c r="O65" i="54"/>
  <c r="N65" i="54"/>
  <c r="M65" i="54"/>
  <c r="L65" i="54"/>
  <c r="K65" i="54"/>
  <c r="J65" i="54"/>
  <c r="I65" i="54"/>
  <c r="H65" i="54"/>
  <c r="G65" i="54"/>
  <c r="O64" i="54"/>
  <c r="N64" i="54"/>
  <c r="M64" i="54"/>
  <c r="L64" i="54"/>
  <c r="K64" i="54"/>
  <c r="J64" i="54"/>
  <c r="I64" i="54"/>
  <c r="H64" i="54"/>
  <c r="G64" i="54"/>
  <c r="O63" i="54"/>
  <c r="N63" i="54"/>
  <c r="M63" i="54"/>
  <c r="M68" i="54" s="1"/>
  <c r="L63" i="54"/>
  <c r="K63" i="54"/>
  <c r="J63" i="54"/>
  <c r="I63" i="54"/>
  <c r="I68" i="54" s="1"/>
  <c r="H63" i="54"/>
  <c r="G63" i="54"/>
  <c r="O62" i="54"/>
  <c r="N62" i="54"/>
  <c r="M62" i="54"/>
  <c r="L62" i="54"/>
  <c r="K62" i="54"/>
  <c r="J62" i="54"/>
  <c r="I62" i="54"/>
  <c r="H62" i="54"/>
  <c r="G62" i="54"/>
  <c r="C60" i="54"/>
  <c r="B57" i="54"/>
  <c r="O53" i="54"/>
  <c r="N53" i="54"/>
  <c r="M53" i="54"/>
  <c r="L53" i="54"/>
  <c r="L57" i="54" s="1"/>
  <c r="K53" i="54"/>
  <c r="J53" i="54"/>
  <c r="I53" i="54"/>
  <c r="H53" i="54"/>
  <c r="H57" i="54" s="1"/>
  <c r="G53" i="54"/>
  <c r="O52" i="54"/>
  <c r="O57" i="54" s="1"/>
  <c r="N52" i="54"/>
  <c r="N57" i="54" s="1"/>
  <c r="M52" i="54"/>
  <c r="M57" i="54" s="1"/>
  <c r="L52" i="54"/>
  <c r="K52" i="54"/>
  <c r="K57" i="54" s="1"/>
  <c r="J52" i="54"/>
  <c r="J57" i="54" s="1"/>
  <c r="I52" i="54"/>
  <c r="I57" i="54" s="1"/>
  <c r="H52" i="54"/>
  <c r="G52" i="54"/>
  <c r="G57" i="54" s="1"/>
  <c r="O51" i="54"/>
  <c r="N51" i="54"/>
  <c r="M51" i="54"/>
  <c r="L51" i="54"/>
  <c r="K51" i="54"/>
  <c r="J51" i="54"/>
  <c r="I51" i="54"/>
  <c r="H51" i="54"/>
  <c r="G51" i="54"/>
  <c r="C49" i="54"/>
  <c r="D47" i="54"/>
  <c r="B46" i="54"/>
  <c r="O45" i="54"/>
  <c r="N45" i="54"/>
  <c r="M45" i="54"/>
  <c r="L45" i="54"/>
  <c r="K45" i="54"/>
  <c r="J45" i="54"/>
  <c r="I45" i="54"/>
  <c r="H45" i="54"/>
  <c r="G45" i="54"/>
  <c r="O44" i="54"/>
  <c r="N44" i="54"/>
  <c r="M44" i="54"/>
  <c r="L44" i="54"/>
  <c r="K44" i="54"/>
  <c r="J44" i="54"/>
  <c r="I44" i="54"/>
  <c r="H44" i="54"/>
  <c r="G44" i="54"/>
  <c r="O43" i="54"/>
  <c r="N43" i="54"/>
  <c r="M43" i="54"/>
  <c r="L43" i="54"/>
  <c r="K43" i="54"/>
  <c r="J43" i="54"/>
  <c r="I43" i="54"/>
  <c r="H43" i="54"/>
  <c r="G43" i="54"/>
  <c r="O42" i="54"/>
  <c r="N42" i="54"/>
  <c r="M42" i="54"/>
  <c r="L42" i="54"/>
  <c r="K42" i="54"/>
  <c r="J42" i="54"/>
  <c r="I42" i="54"/>
  <c r="H42" i="54"/>
  <c r="G42" i="54"/>
  <c r="O41" i="54"/>
  <c r="O46" i="54" s="1"/>
  <c r="N41" i="54"/>
  <c r="N46" i="54" s="1"/>
  <c r="M41" i="54"/>
  <c r="M46" i="54" s="1"/>
  <c r="L41" i="54"/>
  <c r="L46" i="54" s="1"/>
  <c r="K41" i="54"/>
  <c r="K46" i="54" s="1"/>
  <c r="J41" i="54"/>
  <c r="J46" i="54" s="1"/>
  <c r="I41" i="54"/>
  <c r="I46" i="54" s="1"/>
  <c r="H41" i="54"/>
  <c r="H46" i="54" s="1"/>
  <c r="G41" i="54"/>
  <c r="G46" i="54" s="1"/>
  <c r="O40" i="54"/>
  <c r="N40" i="54"/>
  <c r="M40" i="54"/>
  <c r="L40" i="54"/>
  <c r="K40" i="54"/>
  <c r="J40" i="54"/>
  <c r="I40" i="54"/>
  <c r="H40" i="54"/>
  <c r="G40" i="54"/>
  <c r="C38" i="54"/>
  <c r="B35" i="54"/>
  <c r="O32" i="54"/>
  <c r="N32" i="54"/>
  <c r="M32" i="54"/>
  <c r="L32" i="54"/>
  <c r="L35" i="54" s="1"/>
  <c r="K32" i="54"/>
  <c r="J32" i="54"/>
  <c r="I32" i="54"/>
  <c r="H32" i="54"/>
  <c r="H35" i="54" s="1"/>
  <c r="G32" i="54"/>
  <c r="O31" i="54"/>
  <c r="N31" i="54"/>
  <c r="M31" i="54"/>
  <c r="M35" i="54" s="1"/>
  <c r="L31" i="54"/>
  <c r="K31" i="54"/>
  <c r="J31" i="54"/>
  <c r="I31" i="54"/>
  <c r="I35" i="54" s="1"/>
  <c r="H31" i="54"/>
  <c r="G31" i="54"/>
  <c r="O30" i="54"/>
  <c r="O35" i="54" s="1"/>
  <c r="N30" i="54"/>
  <c r="N35" i="54" s="1"/>
  <c r="M30" i="54"/>
  <c r="L30" i="54"/>
  <c r="K30" i="54"/>
  <c r="K35" i="54" s="1"/>
  <c r="J30" i="54"/>
  <c r="J35" i="54" s="1"/>
  <c r="I30" i="54"/>
  <c r="H30" i="54"/>
  <c r="G30" i="54"/>
  <c r="G35" i="54" s="1"/>
  <c r="O29" i="54"/>
  <c r="N29" i="54"/>
  <c r="M29" i="54"/>
  <c r="L29" i="54"/>
  <c r="K29" i="54"/>
  <c r="J29" i="54"/>
  <c r="I29" i="54"/>
  <c r="H29" i="54"/>
  <c r="G29" i="54"/>
  <c r="C27" i="54"/>
  <c r="D25" i="54"/>
  <c r="B24" i="54"/>
  <c r="O21" i="54"/>
  <c r="N21" i="54"/>
  <c r="N24" i="54" s="1"/>
  <c r="M21" i="54"/>
  <c r="L21" i="54"/>
  <c r="K21" i="54"/>
  <c r="J21" i="54"/>
  <c r="J24" i="54" s="1"/>
  <c r="I21" i="54"/>
  <c r="H21" i="54"/>
  <c r="G21" i="54"/>
  <c r="O20" i="54"/>
  <c r="O24" i="54" s="1"/>
  <c r="N20" i="54"/>
  <c r="M20" i="54"/>
  <c r="L20" i="54"/>
  <c r="K20" i="54"/>
  <c r="K24" i="54" s="1"/>
  <c r="J20" i="54"/>
  <c r="I20" i="54"/>
  <c r="H20" i="54"/>
  <c r="G20" i="54"/>
  <c r="G24" i="54" s="1"/>
  <c r="O19" i="54"/>
  <c r="N19" i="54"/>
  <c r="M19" i="54"/>
  <c r="M24" i="54" s="1"/>
  <c r="L19" i="54"/>
  <c r="L24" i="54" s="1"/>
  <c r="K19" i="54"/>
  <c r="J19" i="54"/>
  <c r="I19" i="54"/>
  <c r="I24" i="54" s="1"/>
  <c r="H19" i="54"/>
  <c r="H24" i="54" s="1"/>
  <c r="G19" i="54"/>
  <c r="O18" i="54"/>
  <c r="N18" i="54"/>
  <c r="M18" i="54"/>
  <c r="L18" i="54"/>
  <c r="K18" i="54"/>
  <c r="J18" i="54"/>
  <c r="I18" i="54"/>
  <c r="H18" i="54"/>
  <c r="G18" i="54"/>
  <c r="C16" i="54"/>
  <c r="C3" i="54" s="1"/>
  <c r="D14" i="54"/>
  <c r="O13" i="54"/>
  <c r="N13" i="54"/>
  <c r="M13" i="54"/>
  <c r="L13" i="54"/>
  <c r="K13" i="54"/>
  <c r="J13" i="54"/>
  <c r="H13" i="54"/>
  <c r="G13" i="54"/>
  <c r="I8" i="54"/>
  <c r="I13" i="54" s="1"/>
  <c r="H8" i="54"/>
  <c r="C5" i="54"/>
  <c r="O2" i="54"/>
  <c r="N2" i="54"/>
  <c r="M2" i="54"/>
  <c r="L2" i="54"/>
  <c r="K2" i="54"/>
  <c r="J2" i="54"/>
  <c r="I2" i="54"/>
  <c r="H2" i="54"/>
  <c r="G2" i="54"/>
  <c r="F2" i="54"/>
  <c r="E2" i="54"/>
  <c r="Q9" i="3"/>
  <c r="D81" i="49"/>
  <c r="O80" i="49"/>
  <c r="N80" i="49"/>
  <c r="M80" i="49"/>
  <c r="L80" i="49"/>
  <c r="K80" i="49"/>
  <c r="J80" i="49"/>
  <c r="I80" i="49"/>
  <c r="F80" i="49" s="1"/>
  <c r="H80" i="49"/>
  <c r="E80" i="49" s="1"/>
  <c r="G80" i="49"/>
  <c r="O73" i="49"/>
  <c r="N73" i="49"/>
  <c r="M73" i="49"/>
  <c r="L73" i="49"/>
  <c r="K73" i="49"/>
  <c r="J73" i="49"/>
  <c r="I73" i="49"/>
  <c r="H73" i="49"/>
  <c r="G73" i="49"/>
  <c r="D69" i="49"/>
  <c r="B68" i="49"/>
  <c r="O65" i="49"/>
  <c r="N65" i="49"/>
  <c r="M65" i="49"/>
  <c r="L65" i="49"/>
  <c r="K65" i="49"/>
  <c r="J65" i="49"/>
  <c r="I65" i="49"/>
  <c r="H65" i="49"/>
  <c r="G65" i="49"/>
  <c r="O64" i="49"/>
  <c r="N64" i="49"/>
  <c r="M64" i="49"/>
  <c r="L64" i="49"/>
  <c r="K64" i="49"/>
  <c r="J64" i="49"/>
  <c r="I64" i="49"/>
  <c r="H64" i="49"/>
  <c r="G64" i="49"/>
  <c r="O63" i="49"/>
  <c r="N63" i="49"/>
  <c r="M63" i="49"/>
  <c r="M68" i="49" s="1"/>
  <c r="L63" i="49"/>
  <c r="K63" i="49"/>
  <c r="J63" i="49"/>
  <c r="I63" i="49"/>
  <c r="I68" i="49" s="1"/>
  <c r="H63" i="49"/>
  <c r="G63" i="49"/>
  <c r="O62" i="49"/>
  <c r="N62" i="49"/>
  <c r="M62" i="49"/>
  <c r="L62" i="49"/>
  <c r="K62" i="49"/>
  <c r="J62" i="49"/>
  <c r="I62" i="49"/>
  <c r="H62" i="49"/>
  <c r="G62" i="49"/>
  <c r="C60" i="49"/>
  <c r="B57" i="49"/>
  <c r="O53" i="49"/>
  <c r="N53" i="49"/>
  <c r="M53" i="49"/>
  <c r="L53" i="49"/>
  <c r="K53" i="49"/>
  <c r="J53" i="49"/>
  <c r="J57" i="49" s="1"/>
  <c r="I53" i="49"/>
  <c r="H53" i="49"/>
  <c r="G53" i="49"/>
  <c r="O52" i="49"/>
  <c r="N52" i="49"/>
  <c r="M52" i="49"/>
  <c r="M57" i="49" s="1"/>
  <c r="L52" i="49"/>
  <c r="K52" i="49"/>
  <c r="J52" i="49"/>
  <c r="I52" i="49"/>
  <c r="I57" i="49" s="1"/>
  <c r="H52" i="49"/>
  <c r="G52" i="49"/>
  <c r="O51" i="49"/>
  <c r="N51" i="49"/>
  <c r="M51" i="49"/>
  <c r="L51" i="49"/>
  <c r="K51" i="49"/>
  <c r="J51" i="49"/>
  <c r="I51" i="49"/>
  <c r="H51" i="49"/>
  <c r="G51" i="49"/>
  <c r="C49" i="49"/>
  <c r="D47" i="49"/>
  <c r="B46" i="49"/>
  <c r="O45" i="49"/>
  <c r="N45" i="49"/>
  <c r="M45" i="49"/>
  <c r="L45" i="49"/>
  <c r="K45" i="49"/>
  <c r="J45" i="49"/>
  <c r="I45" i="49"/>
  <c r="H45" i="49"/>
  <c r="G45" i="49"/>
  <c r="O44" i="49"/>
  <c r="N44" i="49"/>
  <c r="M44" i="49"/>
  <c r="L44" i="49"/>
  <c r="K44" i="49"/>
  <c r="J44" i="49"/>
  <c r="I44" i="49"/>
  <c r="H44" i="49"/>
  <c r="G44" i="49"/>
  <c r="O43" i="49"/>
  <c r="N43" i="49"/>
  <c r="M43" i="49"/>
  <c r="L43" i="49"/>
  <c r="K43" i="49"/>
  <c r="J43" i="49"/>
  <c r="I43" i="49"/>
  <c r="H43" i="49"/>
  <c r="G43" i="49"/>
  <c r="O42" i="49"/>
  <c r="N42" i="49"/>
  <c r="M42" i="49"/>
  <c r="L42" i="49"/>
  <c r="K42" i="49"/>
  <c r="J42" i="49"/>
  <c r="I42" i="49"/>
  <c r="H42" i="49"/>
  <c r="G42" i="49"/>
  <c r="O41" i="49"/>
  <c r="N41" i="49"/>
  <c r="N46" i="49" s="1"/>
  <c r="M41" i="49"/>
  <c r="L41" i="49"/>
  <c r="K41" i="49"/>
  <c r="J41" i="49"/>
  <c r="J46" i="49" s="1"/>
  <c r="I41" i="49"/>
  <c r="H41" i="49"/>
  <c r="G41" i="49"/>
  <c r="O40" i="49"/>
  <c r="N40" i="49"/>
  <c r="M40" i="49"/>
  <c r="L40" i="49"/>
  <c r="K40" i="49"/>
  <c r="J40" i="49"/>
  <c r="I40" i="49"/>
  <c r="H40" i="49"/>
  <c r="G40" i="49"/>
  <c r="C38" i="49"/>
  <c r="B35" i="49"/>
  <c r="O32" i="49"/>
  <c r="N32" i="49"/>
  <c r="M32" i="49"/>
  <c r="L32" i="49"/>
  <c r="K32" i="49"/>
  <c r="J32" i="49"/>
  <c r="I32" i="49"/>
  <c r="H32" i="49"/>
  <c r="G32" i="49"/>
  <c r="O31" i="49"/>
  <c r="N31" i="49"/>
  <c r="M31" i="49"/>
  <c r="L31" i="49"/>
  <c r="K31" i="49"/>
  <c r="J31" i="49"/>
  <c r="I31" i="49"/>
  <c r="H31" i="49"/>
  <c r="G31" i="49"/>
  <c r="O30" i="49"/>
  <c r="N30" i="49"/>
  <c r="M30" i="49"/>
  <c r="L30" i="49"/>
  <c r="K30" i="49"/>
  <c r="J30" i="49"/>
  <c r="I30" i="49"/>
  <c r="I35" i="49" s="1"/>
  <c r="H30" i="49"/>
  <c r="G30" i="49"/>
  <c r="O29" i="49"/>
  <c r="N29" i="49"/>
  <c r="M29" i="49"/>
  <c r="L29" i="49"/>
  <c r="K29" i="49"/>
  <c r="J29" i="49"/>
  <c r="I29" i="49"/>
  <c r="H29" i="49"/>
  <c r="G29" i="49"/>
  <c r="C27" i="49"/>
  <c r="D25" i="49"/>
  <c r="B24" i="49"/>
  <c r="O21" i="49"/>
  <c r="N21" i="49"/>
  <c r="M21" i="49"/>
  <c r="M24" i="49" s="1"/>
  <c r="L21" i="49"/>
  <c r="K21" i="49"/>
  <c r="J21" i="49"/>
  <c r="I21" i="49"/>
  <c r="I24" i="49" s="1"/>
  <c r="H21" i="49"/>
  <c r="G21" i="49"/>
  <c r="O20" i="49"/>
  <c r="N20" i="49"/>
  <c r="N24" i="49" s="1"/>
  <c r="M20" i="49"/>
  <c r="L20" i="49"/>
  <c r="K20" i="49"/>
  <c r="J20" i="49"/>
  <c r="J24" i="49" s="1"/>
  <c r="I20" i="49"/>
  <c r="H20" i="49"/>
  <c r="G20" i="49"/>
  <c r="O19" i="49"/>
  <c r="O24" i="49" s="1"/>
  <c r="N19" i="49"/>
  <c r="M19" i="49"/>
  <c r="L19" i="49"/>
  <c r="L24" i="49" s="1"/>
  <c r="K19" i="49"/>
  <c r="K24" i="49" s="1"/>
  <c r="J19" i="49"/>
  <c r="I19" i="49"/>
  <c r="H19" i="49"/>
  <c r="H24" i="49" s="1"/>
  <c r="G19" i="49"/>
  <c r="G24" i="49" s="1"/>
  <c r="O18" i="49"/>
  <c r="N18" i="49"/>
  <c r="M18" i="49"/>
  <c r="L18" i="49"/>
  <c r="K18" i="49"/>
  <c r="J18" i="49"/>
  <c r="I18" i="49"/>
  <c r="H18" i="49"/>
  <c r="G18" i="49"/>
  <c r="C16" i="49"/>
  <c r="D14" i="49"/>
  <c r="O13" i="49"/>
  <c r="N13" i="49"/>
  <c r="M13" i="49"/>
  <c r="L13" i="49"/>
  <c r="K13" i="49"/>
  <c r="J13" i="49"/>
  <c r="G13" i="49"/>
  <c r="I8" i="49"/>
  <c r="I13" i="49" s="1"/>
  <c r="H8" i="49"/>
  <c r="H13" i="49" s="1"/>
  <c r="C5" i="49"/>
  <c r="O2" i="49"/>
  <c r="N2" i="49"/>
  <c r="M2" i="49"/>
  <c r="L2" i="49"/>
  <c r="K2" i="49"/>
  <c r="J2" i="49"/>
  <c r="I2" i="49"/>
  <c r="H2" i="49"/>
  <c r="G2" i="49"/>
  <c r="F2" i="49"/>
  <c r="E2" i="49"/>
  <c r="E46" i="61" l="1"/>
  <c r="F46" i="61"/>
  <c r="L3" i="61"/>
  <c r="F24" i="61"/>
  <c r="G3" i="61"/>
  <c r="E24" i="61"/>
  <c r="O3" i="61"/>
  <c r="F57" i="61"/>
  <c r="E57" i="61"/>
  <c r="J3" i="61"/>
  <c r="N3" i="61"/>
  <c r="F35" i="61"/>
  <c r="E35" i="61"/>
  <c r="E3" i="61" s="1"/>
  <c r="F68" i="61"/>
  <c r="E68" i="61"/>
  <c r="I3" i="61"/>
  <c r="M3" i="61"/>
  <c r="K3" i="61"/>
  <c r="F13" i="61"/>
  <c r="F3" i="61" s="1"/>
  <c r="E80" i="61"/>
  <c r="L3" i="60"/>
  <c r="G3" i="60"/>
  <c r="F24" i="60"/>
  <c r="E24" i="60"/>
  <c r="K3" i="60"/>
  <c r="J3" i="60"/>
  <c r="N3" i="60"/>
  <c r="E46" i="60"/>
  <c r="F46" i="60"/>
  <c r="E68" i="60"/>
  <c r="F68" i="60"/>
  <c r="F13" i="60"/>
  <c r="M3" i="60"/>
  <c r="F57" i="60"/>
  <c r="E57" i="60"/>
  <c r="F35" i="60"/>
  <c r="E35" i="60"/>
  <c r="E13" i="60"/>
  <c r="H3" i="60"/>
  <c r="L68" i="54"/>
  <c r="K68" i="54"/>
  <c r="K3" i="54" s="1"/>
  <c r="K3" i="58"/>
  <c r="J68" i="54"/>
  <c r="N68" i="54"/>
  <c r="I68" i="55"/>
  <c r="M68" i="55"/>
  <c r="M3" i="55" s="1"/>
  <c r="H68" i="55"/>
  <c r="L68" i="55"/>
  <c r="G68" i="55"/>
  <c r="K68" i="55"/>
  <c r="K3" i="55" s="1"/>
  <c r="O68" i="55"/>
  <c r="H68" i="54"/>
  <c r="G68" i="54"/>
  <c r="F68" i="54" s="1"/>
  <c r="O68" i="54"/>
  <c r="O3" i="54" s="1"/>
  <c r="O3" i="58"/>
  <c r="H68" i="49"/>
  <c r="L68" i="49"/>
  <c r="G68" i="49"/>
  <c r="F68" i="49" s="1"/>
  <c r="K68" i="49"/>
  <c r="O68" i="49"/>
  <c r="J68" i="49"/>
  <c r="N68" i="49"/>
  <c r="J68" i="55"/>
  <c r="N68" i="55"/>
  <c r="L3" i="56"/>
  <c r="I68" i="56"/>
  <c r="I3" i="56" s="1"/>
  <c r="M68" i="56"/>
  <c r="I3" i="57"/>
  <c r="J68" i="58"/>
  <c r="F68" i="58" s="1"/>
  <c r="N68" i="58"/>
  <c r="N3" i="58" s="1"/>
  <c r="F57" i="59"/>
  <c r="E57" i="59"/>
  <c r="H3" i="59"/>
  <c r="K3" i="59"/>
  <c r="O3" i="59"/>
  <c r="F24" i="59"/>
  <c r="E24" i="59"/>
  <c r="M3" i="59"/>
  <c r="E68" i="59"/>
  <c r="F68" i="59"/>
  <c r="I3" i="59"/>
  <c r="L3" i="59"/>
  <c r="F35" i="59"/>
  <c r="E35" i="59"/>
  <c r="E46" i="59"/>
  <c r="F46" i="59"/>
  <c r="F13" i="59"/>
  <c r="G3" i="59"/>
  <c r="E13" i="59"/>
  <c r="E3" i="59" s="1"/>
  <c r="J3" i="58"/>
  <c r="H3" i="58"/>
  <c r="L3" i="58"/>
  <c r="E35" i="58"/>
  <c r="F35" i="58"/>
  <c r="F46" i="58"/>
  <c r="E46" i="58"/>
  <c r="E13" i="58"/>
  <c r="I3" i="58"/>
  <c r="F13" i="58"/>
  <c r="G3" i="58"/>
  <c r="F24" i="58"/>
  <c r="E24" i="58"/>
  <c r="M3" i="58"/>
  <c r="E57" i="58"/>
  <c r="F57" i="58"/>
  <c r="E80" i="58"/>
  <c r="F13" i="57"/>
  <c r="L3" i="57"/>
  <c r="G3" i="57"/>
  <c r="F24" i="57"/>
  <c r="E24" i="57"/>
  <c r="J3" i="57"/>
  <c r="N3" i="57"/>
  <c r="E46" i="57"/>
  <c r="F46" i="57"/>
  <c r="E68" i="57"/>
  <c r="F68" i="57"/>
  <c r="H3" i="57"/>
  <c r="M3" i="57"/>
  <c r="F57" i="57"/>
  <c r="E57" i="57"/>
  <c r="F35" i="57"/>
  <c r="E35" i="57"/>
  <c r="E13" i="57"/>
  <c r="M3" i="56"/>
  <c r="K3" i="56"/>
  <c r="O3" i="56"/>
  <c r="H3" i="56"/>
  <c r="E13" i="56"/>
  <c r="F35" i="56"/>
  <c r="E35" i="56"/>
  <c r="F57" i="56"/>
  <c r="E57" i="56"/>
  <c r="F68" i="56"/>
  <c r="J3" i="56"/>
  <c r="N3" i="56"/>
  <c r="E46" i="56"/>
  <c r="F46" i="56"/>
  <c r="F24" i="56"/>
  <c r="G3" i="56"/>
  <c r="E24" i="56"/>
  <c r="F3" i="56"/>
  <c r="E80" i="56"/>
  <c r="I3" i="55"/>
  <c r="F13" i="55"/>
  <c r="L3" i="55"/>
  <c r="E24" i="55"/>
  <c r="G3" i="55"/>
  <c r="F24" i="55"/>
  <c r="O3" i="55"/>
  <c r="J3" i="55"/>
  <c r="N3" i="55"/>
  <c r="F46" i="55"/>
  <c r="E46" i="55"/>
  <c r="F68" i="55"/>
  <c r="H3" i="55"/>
  <c r="F57" i="55"/>
  <c r="E57" i="55"/>
  <c r="F35" i="55"/>
  <c r="E35" i="55"/>
  <c r="E13" i="55"/>
  <c r="I3" i="54"/>
  <c r="F13" i="54"/>
  <c r="L3" i="54"/>
  <c r="G3" i="54"/>
  <c r="F24" i="54"/>
  <c r="E24" i="54"/>
  <c r="J3" i="54"/>
  <c r="N3" i="54"/>
  <c r="E46" i="54"/>
  <c r="F46" i="54"/>
  <c r="E68" i="54"/>
  <c r="H3" i="54"/>
  <c r="M3" i="54"/>
  <c r="F57" i="54"/>
  <c r="E57" i="54"/>
  <c r="F35" i="54"/>
  <c r="E35" i="54"/>
  <c r="E13" i="54"/>
  <c r="C3" i="49"/>
  <c r="M35" i="49"/>
  <c r="H35" i="49"/>
  <c r="H3" i="49" s="1"/>
  <c r="L35" i="49"/>
  <c r="G35" i="49"/>
  <c r="K35" i="49"/>
  <c r="O35" i="49"/>
  <c r="O3" i="49" s="1"/>
  <c r="G46" i="49"/>
  <c r="K46" i="49"/>
  <c r="K3" i="49" s="1"/>
  <c r="O46" i="49"/>
  <c r="J35" i="49"/>
  <c r="J3" i="49" s="1"/>
  <c r="N35" i="49"/>
  <c r="N3" i="49" s="1"/>
  <c r="H46" i="49"/>
  <c r="L46" i="49"/>
  <c r="N57" i="49"/>
  <c r="I46" i="49"/>
  <c r="M46" i="49"/>
  <c r="M3" i="49" s="1"/>
  <c r="H57" i="49"/>
  <c r="L57" i="49"/>
  <c r="G57" i="49"/>
  <c r="K57" i="49"/>
  <c r="F57" i="49" s="1"/>
  <c r="O57" i="49"/>
  <c r="E24" i="49"/>
  <c r="F24" i="49"/>
  <c r="I3" i="49"/>
  <c r="L3" i="49"/>
  <c r="F35" i="49"/>
  <c r="F13" i="49"/>
  <c r="E13" i="49"/>
  <c r="H30" i="2"/>
  <c r="I30" i="2"/>
  <c r="J30" i="2"/>
  <c r="K30" i="2"/>
  <c r="L30" i="2"/>
  <c r="M30" i="2"/>
  <c r="N30" i="2"/>
  <c r="O30" i="2"/>
  <c r="H31" i="2"/>
  <c r="I31" i="2"/>
  <c r="J31" i="2"/>
  <c r="K31" i="2"/>
  <c r="L31" i="2"/>
  <c r="M31" i="2"/>
  <c r="N31" i="2"/>
  <c r="O31" i="2"/>
  <c r="H32" i="2"/>
  <c r="I32" i="2"/>
  <c r="J32" i="2"/>
  <c r="K32" i="2"/>
  <c r="L32" i="2"/>
  <c r="M32" i="2"/>
  <c r="N32" i="2"/>
  <c r="O32" i="2"/>
  <c r="G32" i="2"/>
  <c r="G30" i="2"/>
  <c r="G31" i="2"/>
  <c r="C23" i="48"/>
  <c r="D23" i="48"/>
  <c r="L23" i="48"/>
  <c r="E23" i="48"/>
  <c r="G23" i="48"/>
  <c r="K23" i="48"/>
  <c r="F23" i="48"/>
  <c r="H23" i="48"/>
  <c r="I23" i="48"/>
  <c r="J23" i="48"/>
  <c r="M23" i="48"/>
  <c r="N23" i="48"/>
  <c r="F3" i="60" l="1"/>
  <c r="E3" i="60"/>
  <c r="E68" i="55"/>
  <c r="E68" i="56"/>
  <c r="E3" i="56" s="1"/>
  <c r="E68" i="58"/>
  <c r="E3" i="58" s="1"/>
  <c r="E68" i="49"/>
  <c r="G3" i="49"/>
  <c r="F3" i="59"/>
  <c r="F3" i="58"/>
  <c r="F3" i="57"/>
  <c r="E3" i="57"/>
  <c r="E3" i="55"/>
  <c r="F3" i="55"/>
  <c r="F3" i="54"/>
  <c r="E3" i="54"/>
  <c r="E57" i="49"/>
  <c r="E35" i="49"/>
  <c r="E46" i="49"/>
  <c r="F46" i="49"/>
  <c r="F3" i="49" s="1"/>
  <c r="O65" i="2"/>
  <c r="O64" i="2"/>
  <c r="O63" i="2"/>
  <c r="L18" i="47"/>
  <c r="E3" i="49" l="1"/>
  <c r="H63" i="2"/>
  <c r="I63" i="2"/>
  <c r="J63" i="2"/>
  <c r="K63" i="2"/>
  <c r="L63" i="2"/>
  <c r="M63" i="2"/>
  <c r="N63" i="2"/>
  <c r="H64" i="2"/>
  <c r="I64" i="2"/>
  <c r="J64" i="2"/>
  <c r="K64" i="2"/>
  <c r="L64" i="2"/>
  <c r="M64" i="2"/>
  <c r="N64" i="2"/>
  <c r="H65" i="2"/>
  <c r="I65" i="2"/>
  <c r="J65" i="2"/>
  <c r="K65" i="2"/>
  <c r="L65" i="2"/>
  <c r="M65" i="2"/>
  <c r="N65" i="2"/>
  <c r="G65" i="2"/>
  <c r="G64" i="2"/>
  <c r="G63" i="2"/>
  <c r="C18" i="47"/>
  <c r="E18" i="47"/>
  <c r="D18" i="47"/>
  <c r="F18" i="47"/>
  <c r="H18" i="47"/>
  <c r="I18" i="47"/>
  <c r="K18" i="47"/>
  <c r="J18" i="47"/>
  <c r="G18" i="47"/>
  <c r="H19" i="2" l="1"/>
  <c r="I19" i="2"/>
  <c r="J19" i="2"/>
  <c r="K19" i="2"/>
  <c r="L19" i="2"/>
  <c r="M19" i="2"/>
  <c r="N19" i="2"/>
  <c r="O19" i="2"/>
  <c r="H20" i="2"/>
  <c r="I20" i="2"/>
  <c r="J20" i="2"/>
  <c r="K20" i="2"/>
  <c r="L20" i="2"/>
  <c r="M20" i="2"/>
  <c r="N20" i="2"/>
  <c r="O20" i="2"/>
  <c r="H21" i="2"/>
  <c r="I21" i="2"/>
  <c r="J21" i="2"/>
  <c r="K21" i="2"/>
  <c r="L21" i="2"/>
  <c r="M21" i="2"/>
  <c r="N21" i="2"/>
  <c r="O21" i="2"/>
  <c r="G21" i="2"/>
  <c r="G20" i="2"/>
  <c r="G19" i="2"/>
  <c r="L3" i="46"/>
  <c r="L20" i="46"/>
  <c r="L25" i="46"/>
  <c r="G3" i="46"/>
  <c r="G20" i="46"/>
  <c r="G25" i="46"/>
  <c r="K3" i="46"/>
  <c r="D3" i="46"/>
  <c r="E3" i="46"/>
  <c r="J3" i="46"/>
  <c r="F3" i="46"/>
  <c r="H3" i="46"/>
  <c r="K20" i="46"/>
  <c r="D20" i="46"/>
  <c r="E20" i="46"/>
  <c r="J20" i="46"/>
  <c r="F20" i="46"/>
  <c r="H20" i="46"/>
  <c r="I20" i="46"/>
  <c r="K25" i="46"/>
  <c r="D25" i="46"/>
  <c r="E25" i="46"/>
  <c r="J25" i="46"/>
  <c r="F25" i="46"/>
  <c r="H25" i="46"/>
  <c r="I25" i="46"/>
  <c r="C32" i="46"/>
  <c r="G32" i="46" l="1"/>
  <c r="L32" i="46"/>
  <c r="K32" i="46"/>
  <c r="I32" i="46"/>
  <c r="H32" i="46"/>
  <c r="D32" i="46"/>
  <c r="E32" i="46"/>
  <c r="F32" i="46"/>
  <c r="J32" i="46"/>
  <c r="H52" i="2"/>
  <c r="I52" i="2"/>
  <c r="J52" i="2"/>
  <c r="K52" i="2"/>
  <c r="L52" i="2"/>
  <c r="M52" i="2"/>
  <c r="N52" i="2"/>
  <c r="O52" i="2"/>
  <c r="H53" i="2"/>
  <c r="I53" i="2"/>
  <c r="J53" i="2"/>
  <c r="K53" i="2"/>
  <c r="L53" i="2"/>
  <c r="M53" i="2"/>
  <c r="N53" i="2"/>
  <c r="O53" i="2"/>
  <c r="G53" i="2"/>
  <c r="G52" i="2"/>
  <c r="D11" i="45"/>
  <c r="M11" i="45"/>
  <c r="F11" i="45"/>
  <c r="H11" i="45"/>
  <c r="G11" i="45"/>
  <c r="I11" i="45"/>
  <c r="J11" i="45"/>
  <c r="K11" i="45"/>
  <c r="L11" i="45"/>
  <c r="E11" i="45"/>
  <c r="H41" i="2" l="1"/>
  <c r="I41" i="2"/>
  <c r="J41" i="2"/>
  <c r="K41" i="2"/>
  <c r="L41" i="2"/>
  <c r="M41" i="2"/>
  <c r="N41" i="2"/>
  <c r="O41" i="2"/>
  <c r="H42" i="2"/>
  <c r="I42" i="2"/>
  <c r="J42" i="2"/>
  <c r="K42" i="2"/>
  <c r="L42" i="2"/>
  <c r="M42" i="2"/>
  <c r="N42" i="2"/>
  <c r="O42" i="2"/>
  <c r="H43" i="2"/>
  <c r="I43" i="2"/>
  <c r="J43" i="2"/>
  <c r="K43" i="2"/>
  <c r="L43" i="2"/>
  <c r="M43" i="2"/>
  <c r="N43" i="2"/>
  <c r="O43" i="2"/>
  <c r="H44" i="2"/>
  <c r="I44" i="2"/>
  <c r="J44" i="2"/>
  <c r="K44" i="2"/>
  <c r="L44" i="2"/>
  <c r="M44" i="2"/>
  <c r="N44" i="2"/>
  <c r="O44" i="2"/>
  <c r="H45" i="2"/>
  <c r="I45" i="2"/>
  <c r="J45" i="2"/>
  <c r="K45" i="2"/>
  <c r="L45" i="2"/>
  <c r="M45" i="2"/>
  <c r="N45" i="2"/>
  <c r="O45" i="2"/>
  <c r="G45" i="2"/>
  <c r="G44" i="2"/>
  <c r="G43" i="2"/>
  <c r="G42" i="2"/>
  <c r="G41" i="2"/>
  <c r="I15" i="44"/>
  <c r="C15" i="44"/>
  <c r="D15" i="44"/>
  <c r="E15" i="44"/>
  <c r="G15" i="44"/>
  <c r="F15" i="44"/>
  <c r="H15" i="44"/>
  <c r="J15" i="44"/>
  <c r="L15" i="44"/>
  <c r="K15" i="44"/>
  <c r="L2" i="29" l="1"/>
  <c r="K2" i="29"/>
  <c r="J2" i="29"/>
  <c r="B14" i="43"/>
  <c r="B12" i="43"/>
  <c r="B13" i="43" s="1"/>
  <c r="B11" i="43"/>
  <c r="I8" i="2"/>
  <c r="H8" i="2"/>
  <c r="Q12" i="3" l="1"/>
  <c r="Q11" i="3"/>
  <c r="Q10" i="3"/>
  <c r="Q13" i="3"/>
  <c r="Q14" i="3"/>
  <c r="Q16" i="3"/>
  <c r="Q15" i="3"/>
  <c r="Q17" i="3"/>
  <c r="N2" i="29" l="1"/>
  <c r="M2" i="29"/>
  <c r="I2" i="29"/>
  <c r="H2" i="29"/>
  <c r="G2" i="29"/>
  <c r="F2" i="29"/>
  <c r="E2" i="29"/>
  <c r="D2" i="29"/>
  <c r="N17" i="29" l="1"/>
  <c r="M17" i="29"/>
  <c r="L17" i="29"/>
  <c r="K17" i="29"/>
  <c r="J17" i="29"/>
  <c r="I17" i="29"/>
  <c r="H17" i="29"/>
  <c r="G17" i="29"/>
  <c r="F17" i="29"/>
  <c r="E17" i="29"/>
  <c r="D17" i="29"/>
  <c r="C17" i="29"/>
  <c r="O19" i="3" l="1"/>
  <c r="P19" i="3"/>
  <c r="C60" i="2"/>
  <c r="C49" i="2"/>
  <c r="C38" i="2"/>
  <c r="C27" i="2"/>
  <c r="C16" i="2"/>
  <c r="C5" i="2"/>
  <c r="C3" i="2" l="1"/>
  <c r="D81" i="2"/>
  <c r="O80" i="2"/>
  <c r="N80" i="2"/>
  <c r="M80" i="2"/>
  <c r="L80" i="2"/>
  <c r="K80" i="2"/>
  <c r="J80" i="2"/>
  <c r="I80" i="2"/>
  <c r="H80" i="2"/>
  <c r="G80" i="2"/>
  <c r="O73" i="2"/>
  <c r="N73" i="2"/>
  <c r="M73" i="2"/>
  <c r="L73" i="2"/>
  <c r="K73" i="2"/>
  <c r="J73" i="2"/>
  <c r="I73" i="2"/>
  <c r="H73" i="2"/>
  <c r="G73" i="2"/>
  <c r="D69" i="2"/>
  <c r="O68" i="2"/>
  <c r="N68" i="2"/>
  <c r="M68" i="2"/>
  <c r="L68" i="2"/>
  <c r="K68" i="2"/>
  <c r="J68" i="2"/>
  <c r="I68" i="2"/>
  <c r="H68" i="2"/>
  <c r="G68" i="2"/>
  <c r="B68" i="2"/>
  <c r="O62" i="2"/>
  <c r="N62" i="2"/>
  <c r="M62" i="2"/>
  <c r="L62" i="2"/>
  <c r="K62" i="2"/>
  <c r="J62" i="2"/>
  <c r="I62" i="2"/>
  <c r="H62" i="2"/>
  <c r="G62" i="2"/>
  <c r="O57" i="2"/>
  <c r="N57" i="2"/>
  <c r="M57" i="2"/>
  <c r="L57" i="2"/>
  <c r="K57" i="2"/>
  <c r="J57" i="2"/>
  <c r="I57" i="2"/>
  <c r="H57" i="2"/>
  <c r="G57" i="2"/>
  <c r="B57" i="2"/>
  <c r="O51" i="2"/>
  <c r="N51" i="2"/>
  <c r="M51" i="2"/>
  <c r="L51" i="2"/>
  <c r="K51" i="2"/>
  <c r="J51" i="2"/>
  <c r="I51" i="2"/>
  <c r="H51" i="2"/>
  <c r="G51" i="2"/>
  <c r="D47" i="2"/>
  <c r="O46" i="2"/>
  <c r="N46" i="2"/>
  <c r="M46" i="2"/>
  <c r="L46" i="2"/>
  <c r="K46" i="2"/>
  <c r="J46" i="2"/>
  <c r="I46" i="2"/>
  <c r="H46" i="2"/>
  <c r="G46" i="2"/>
  <c r="B46" i="2"/>
  <c r="O40" i="2"/>
  <c r="N40" i="2"/>
  <c r="M40" i="2"/>
  <c r="L40" i="2"/>
  <c r="K40" i="2"/>
  <c r="J40" i="2"/>
  <c r="I40" i="2"/>
  <c r="H40" i="2"/>
  <c r="G40" i="2"/>
  <c r="O35" i="2"/>
  <c r="N35" i="2"/>
  <c r="M35" i="2"/>
  <c r="L35" i="2"/>
  <c r="K35" i="2"/>
  <c r="J35" i="2"/>
  <c r="I35" i="2"/>
  <c r="H35" i="2"/>
  <c r="G35" i="2"/>
  <c r="B35" i="2"/>
  <c r="O29" i="2"/>
  <c r="N29" i="2"/>
  <c r="M29" i="2"/>
  <c r="L29" i="2"/>
  <c r="K29" i="2"/>
  <c r="J29" i="2"/>
  <c r="I29" i="2"/>
  <c r="H29" i="2"/>
  <c r="G29" i="2"/>
  <c r="D25" i="2"/>
  <c r="O24" i="2"/>
  <c r="N24" i="2"/>
  <c r="M24" i="2"/>
  <c r="L24" i="2"/>
  <c r="K24" i="2"/>
  <c r="J24" i="2"/>
  <c r="I24" i="2"/>
  <c r="H24" i="2"/>
  <c r="G24" i="2"/>
  <c r="B24" i="2"/>
  <c r="O18" i="2"/>
  <c r="N18" i="2"/>
  <c r="M18" i="2"/>
  <c r="L18" i="2"/>
  <c r="K18" i="2"/>
  <c r="J18" i="2"/>
  <c r="I18" i="2"/>
  <c r="H18" i="2"/>
  <c r="G18" i="2"/>
  <c r="D14" i="2"/>
  <c r="O13" i="2"/>
  <c r="N13" i="2"/>
  <c r="M13" i="2"/>
  <c r="L13" i="2"/>
  <c r="J13" i="2"/>
  <c r="H13" i="2"/>
  <c r="K13" i="2"/>
  <c r="I13" i="2"/>
  <c r="G13" i="2"/>
  <c r="O2" i="2"/>
  <c r="N2" i="2"/>
  <c r="M2" i="2"/>
  <c r="L2" i="2"/>
  <c r="K2" i="2"/>
  <c r="J2" i="2"/>
  <c r="I2" i="2"/>
  <c r="H2" i="2"/>
  <c r="G2" i="2"/>
  <c r="F2" i="2"/>
  <c r="E2" i="2"/>
  <c r="H19" i="3"/>
  <c r="I19" i="3"/>
  <c r="J19" i="3"/>
  <c r="K19" i="3"/>
  <c r="L19" i="3"/>
  <c r="M19" i="3"/>
  <c r="N19" i="3"/>
  <c r="G19" i="3"/>
  <c r="F35" i="2" l="1"/>
  <c r="F57" i="2"/>
  <c r="E80" i="2"/>
  <c r="C15" i="3"/>
  <c r="C12" i="3"/>
  <c r="C9" i="3"/>
  <c r="C10" i="3"/>
  <c r="C14" i="3"/>
  <c r="C17" i="3"/>
  <c r="C13" i="3"/>
  <c r="C16" i="3"/>
  <c r="C11" i="3"/>
  <c r="O3" i="2"/>
  <c r="M3" i="2"/>
  <c r="F80" i="2"/>
  <c r="J3" i="2"/>
  <c r="D13" i="3" s="1"/>
  <c r="L3" i="2"/>
  <c r="F68" i="2"/>
  <c r="E57" i="2"/>
  <c r="I3" i="2"/>
  <c r="F46" i="2"/>
  <c r="E35" i="2"/>
  <c r="N3" i="2"/>
  <c r="F24" i="2"/>
  <c r="K3" i="2"/>
  <c r="D11" i="3" s="1"/>
  <c r="H3" i="2"/>
  <c r="E13" i="2"/>
  <c r="G3" i="2"/>
  <c r="F13" i="2"/>
  <c r="E24" i="2"/>
  <c r="E46" i="2"/>
  <c r="E68" i="2"/>
  <c r="E3" i="2" l="1"/>
  <c r="F3" i="2"/>
  <c r="B10" i="3" l="1"/>
  <c r="B12" i="3"/>
  <c r="B9" i="3"/>
  <c r="B15" i="3"/>
  <c r="B11" i="3"/>
  <c r="B13" i="3"/>
  <c r="B16" i="3"/>
  <c r="B14" i="3"/>
  <c r="B17" i="3"/>
  <c r="R16" i="3"/>
  <c r="R10" i="3" l="1"/>
  <c r="R11" i="3"/>
  <c r="R17" i="3"/>
  <c r="R9" i="3"/>
  <c r="Q21" i="3"/>
  <c r="R13" i="3"/>
  <c r="R14" i="3"/>
  <c r="R12" i="3"/>
  <c r="R15" i="3"/>
  <c r="D12" i="3"/>
  <c r="S12" i="3" s="1"/>
  <c r="D15" i="3"/>
  <c r="S15" i="3" s="1"/>
  <c r="D10" i="3"/>
  <c r="S10" i="3" s="1"/>
  <c r="S13" i="3"/>
  <c r="D14" i="3"/>
  <c r="S14" i="3" s="1"/>
  <c r="D16" i="3"/>
  <c r="S16" i="3" s="1"/>
  <c r="D9" i="3"/>
  <c r="S9" i="3" s="1"/>
  <c r="D17" i="3" l="1"/>
  <c r="E16" i="3" s="1"/>
  <c r="S11" i="3"/>
  <c r="D21" i="3" l="1"/>
  <c r="E11" i="3"/>
  <c r="E13" i="3"/>
  <c r="E15" i="3"/>
  <c r="E14" i="3"/>
  <c r="S17" i="3"/>
  <c r="U10" i="3" s="1"/>
  <c r="E17" i="3"/>
  <c r="E10" i="3"/>
  <c r="E9" i="3"/>
  <c r="E12" i="3"/>
  <c r="S21" i="3" l="1"/>
  <c r="U14" i="3"/>
  <c r="U16" i="3"/>
  <c r="U15" i="3"/>
  <c r="U9" i="3"/>
  <c r="U12" i="3"/>
  <c r="U11" i="3"/>
  <c r="U13" i="3"/>
  <c r="U17" i="3"/>
</calcChain>
</file>

<file path=xl/comments1.xml><?xml version="1.0" encoding="utf-8"?>
<comments xmlns="http://schemas.openxmlformats.org/spreadsheetml/2006/main">
  <authors>
    <author>local-admin</author>
  </authors>
  <commentList>
    <comment ref="F4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Wrong roof size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The three options should be much closer, it appears the sunpower calculations were thrown off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Good job on the calculation sheet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Doesn't pull the correct information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No work shown</t>
        </r>
      </text>
    </comment>
    <comment ref="G5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need better formatting on the charts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Does not account for the mechanical equipment on the roof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Good job accounting for the roof equipment.  Questionable orientation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Wrong roof size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Doesn't account for mechanical equipment and is only on one roof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Not provided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No drawing provided
</t>
        </r>
      </text>
    </comment>
    <comment ref="L6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Didn't account for mechanical equipment on C/S roof</t>
        </r>
      </text>
    </comment>
    <comment ref="G7" authorId="0">
      <text>
        <r>
          <rPr>
            <b/>
            <sz val="9"/>
            <color indexed="81"/>
            <rFont val="Tahoma"/>
            <charset val="1"/>
          </rPr>
          <t>local-admin:
Need references for the graphs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Need payback calculations, not clear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Need more detail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Short narrative, add detail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Good detail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Calculations were not clear</t>
        </r>
      </text>
    </comment>
    <comment ref="L15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Good detail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Payback period too high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Doesn't show how they got to 16 year payback, table shows 10 years</t>
        </r>
      </text>
    </comment>
    <comment ref="E17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Need reference to how maintenance is calculated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No reference to how cost of maintenanced was calculated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Labor rate way too low</t>
        </r>
      </text>
    </comment>
    <comment ref="E18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Doesn't address project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Wrong definition of biofuel</t>
        </r>
      </text>
    </comment>
    <comment ref="K21" authorId="0">
      <text>
        <r>
          <rPr>
            <b/>
            <sz val="9"/>
            <color indexed="81"/>
            <rFont val="Tahoma"/>
            <charset val="1"/>
          </rPr>
          <t>local-admin:</t>
        </r>
        <r>
          <rPr>
            <sz val="9"/>
            <color indexed="81"/>
            <rFont val="Tahoma"/>
            <charset val="1"/>
          </rPr>
          <t xml:space="preserve">
Noise pollution?</t>
        </r>
      </text>
    </comment>
  </commentList>
</comments>
</file>

<file path=xl/sharedStrings.xml><?xml version="1.0" encoding="utf-8"?>
<sst xmlns="http://schemas.openxmlformats.org/spreadsheetml/2006/main" count="1228" uniqueCount="429">
  <si>
    <t>Number of AP on Team</t>
  </si>
  <si>
    <t>Sustainable Thoughts</t>
  </si>
  <si>
    <t>Green Achievements</t>
  </si>
  <si>
    <t>Maximum Possible</t>
  </si>
  <si>
    <t>Overall Summary by School</t>
  </si>
  <si>
    <t>Prequalification</t>
  </si>
  <si>
    <t>Prequalification Totals</t>
  </si>
  <si>
    <t>BYU - Idaho</t>
  </si>
  <si>
    <t>Colorado State</t>
  </si>
  <si>
    <t>Addendum Totals</t>
  </si>
  <si>
    <t>Totals</t>
  </si>
  <si>
    <t>Total Written Score</t>
  </si>
  <si>
    <t>Maximum Possible Written</t>
  </si>
  <si>
    <t>Maximum Oral Score</t>
  </si>
  <si>
    <t>Calculated Oral Score</t>
  </si>
  <si>
    <t>Final Score</t>
  </si>
  <si>
    <t>Format</t>
  </si>
  <si>
    <t>Page Count</t>
  </si>
  <si>
    <t>Exceeded Page Count</t>
  </si>
  <si>
    <t>Formatting</t>
  </si>
  <si>
    <t>Average Score</t>
  </si>
  <si>
    <t>Median Score</t>
  </si>
  <si>
    <t>Order of Finish</t>
  </si>
  <si>
    <t>RFI #</t>
  </si>
  <si>
    <t>By</t>
  </si>
  <si>
    <t>Answered</t>
  </si>
  <si>
    <t>SKA</t>
  </si>
  <si>
    <t>Summary</t>
  </si>
  <si>
    <t>UW</t>
  </si>
  <si>
    <t>Addendum</t>
  </si>
  <si>
    <t>UNM</t>
  </si>
  <si>
    <t>Oral Scores</t>
  </si>
  <si>
    <t>Average</t>
  </si>
  <si>
    <t>Rank</t>
  </si>
  <si>
    <t>CalPoly - SLO</t>
  </si>
  <si>
    <t>U of F</t>
  </si>
  <si>
    <t>Carbon Footprint</t>
  </si>
  <si>
    <t>20 Total Points Possible</t>
  </si>
  <si>
    <t>Presentation</t>
  </si>
  <si>
    <t>7 Points Possible</t>
  </si>
  <si>
    <t>Visual Appearance</t>
  </si>
  <si>
    <t>Speaking skills</t>
  </si>
  <si>
    <t>Fluidity / Transitions</t>
  </si>
  <si>
    <t>Presentation Materials</t>
  </si>
  <si>
    <t>15 Minute Time Requirement</t>
  </si>
  <si>
    <t>Content</t>
  </si>
  <si>
    <t xml:space="preserve">13 Points Possible </t>
  </si>
  <si>
    <t>Convincing</t>
  </si>
  <si>
    <t>Sustainable Building &amp; LEED Problem Statement</t>
  </si>
  <si>
    <t>Are the innovative ideas realistic/attainable?</t>
  </si>
  <si>
    <t>Were the innovative ideas explained well, easily understood?</t>
  </si>
  <si>
    <t>X</t>
  </si>
  <si>
    <t>LB</t>
  </si>
  <si>
    <t>BYUI</t>
  </si>
  <si>
    <t>Concrete Agragate</t>
  </si>
  <si>
    <t>CSU</t>
  </si>
  <si>
    <t>CalPoly</t>
  </si>
  <si>
    <t>x</t>
  </si>
  <si>
    <t>Ability to Answer Questions</t>
  </si>
  <si>
    <t>Two or More Innovative Ideas</t>
  </si>
  <si>
    <t>Do the ideas accomplish the requested goal, "innovative ways in which the waste streams could be reduced or eliminated"?</t>
  </si>
  <si>
    <t>TBD</t>
  </si>
  <si>
    <t>Cal State - LB</t>
  </si>
  <si>
    <t>Montana Tech</t>
  </si>
  <si>
    <t>San Jose State</t>
  </si>
  <si>
    <t>U of NM</t>
  </si>
  <si>
    <t>LEED Credit Comparison</t>
  </si>
  <si>
    <t>Overall Project Review</t>
  </si>
  <si>
    <t>Materials Category</t>
  </si>
  <si>
    <t>Recommendation of Rating System</t>
  </si>
  <si>
    <t>Life Cycle Analysis</t>
  </si>
  <si>
    <t>Annual Energy Use</t>
  </si>
  <si>
    <t>Subcontractor Selection</t>
  </si>
  <si>
    <t>Incentives &amp; Rebates</t>
  </si>
  <si>
    <t>Fixture Recommendation</t>
  </si>
  <si>
    <t>Bid Comparison</t>
  </si>
  <si>
    <t>Local vs. Out of Town</t>
  </si>
  <si>
    <t>LEED Problem</t>
  </si>
  <si>
    <t>School</t>
  </si>
  <si>
    <t>F_Name</t>
  </si>
  <si>
    <t>L_NAME</t>
  </si>
  <si>
    <t>Email</t>
  </si>
  <si>
    <t>Cell Phone</t>
  </si>
  <si>
    <t>Room Number</t>
  </si>
  <si>
    <t>Colorado State University</t>
  </si>
  <si>
    <t>David</t>
  </si>
  <si>
    <t>Nocella</t>
  </si>
  <si>
    <t>david.nocella@gmail.com</t>
  </si>
  <si>
    <t>214-632-6202</t>
  </si>
  <si>
    <t>University of Washington</t>
  </si>
  <si>
    <t>Ryan</t>
  </si>
  <si>
    <t>Cox</t>
  </si>
  <si>
    <t>cox.ryan.f@gmail.com</t>
  </si>
  <si>
    <t>University of New Mexico</t>
  </si>
  <si>
    <t>Annica</t>
  </si>
  <si>
    <t>Mosow</t>
  </si>
  <si>
    <t>amosow@unm.edu</t>
  </si>
  <si>
    <t>505-450-9121</t>
  </si>
  <si>
    <t>Brigham Young University, Idaho</t>
  </si>
  <si>
    <t xml:space="preserve">Chris </t>
  </si>
  <si>
    <t>Rae</t>
  </si>
  <si>
    <t>chris.rae007@gmail.com</t>
  </si>
  <si>
    <t>California Polytechnic State University, San Luis Obispo</t>
  </si>
  <si>
    <t>Antonio</t>
  </si>
  <si>
    <t>Flamenco</t>
  </si>
  <si>
    <t>htripp@calpoly.edu</t>
  </si>
  <si>
    <t>650-520-4000</t>
  </si>
  <si>
    <t>University of Florida</t>
  </si>
  <si>
    <t>Alfredo</t>
  </si>
  <si>
    <t>Espinosa</t>
  </si>
  <si>
    <t>alfredo.i.espinosa@gmail.com</t>
  </si>
  <si>
    <t>(954) 608-3209</t>
  </si>
  <si>
    <t>California State University, Long Beach</t>
  </si>
  <si>
    <t>Jose</t>
  </si>
  <si>
    <t>Montalvo</t>
  </si>
  <si>
    <t>jjmontalvo6@yahoo.com</t>
  </si>
  <si>
    <t>714-618-2940</t>
  </si>
  <si>
    <t>Brandon</t>
  </si>
  <si>
    <t>Jones</t>
  </si>
  <si>
    <t>brjones@mtech.edu</t>
  </si>
  <si>
    <t>406-498-1243</t>
  </si>
  <si>
    <t>San Jose State University</t>
  </si>
  <si>
    <t>Nathaniel</t>
  </si>
  <si>
    <t>Ogunleye</t>
  </si>
  <si>
    <t>ogunleyenate@gmail.com</t>
  </si>
  <si>
    <t>559-623-3462</t>
  </si>
  <si>
    <t>Water Collection and Use</t>
  </si>
  <si>
    <t>Irrigation Consumption</t>
  </si>
  <si>
    <t>Rain Water Collection</t>
  </si>
  <si>
    <t>Cistern</t>
  </si>
  <si>
    <t>On-Site Renewable</t>
  </si>
  <si>
    <t>Solar Panel Design</t>
  </si>
  <si>
    <t>Additional Renewable</t>
  </si>
  <si>
    <t>Alternate Energy Sources</t>
  </si>
  <si>
    <t>Prob 4 - Plant Coefficient</t>
  </si>
  <si>
    <t>CS</t>
  </si>
  <si>
    <t>S &amp; B</t>
  </si>
  <si>
    <t>Prob 3 - Spreadsheet</t>
  </si>
  <si>
    <t>Kailin</t>
  </si>
  <si>
    <t>Prob 2 - Elect Drawings</t>
  </si>
  <si>
    <t>Steele</t>
  </si>
  <si>
    <t>Prob 3 - Provide S-C-001</t>
  </si>
  <si>
    <t>C-LB</t>
  </si>
  <si>
    <t>Kalin</t>
  </si>
  <si>
    <t>Spec 02990</t>
  </si>
  <si>
    <t>Price of X6C</t>
  </si>
  <si>
    <t>Salvage Value of PV Panels</t>
  </si>
  <si>
    <t>Nathan</t>
  </si>
  <si>
    <t>Concrete Order Dates</t>
  </si>
  <si>
    <t>UF</t>
  </si>
  <si>
    <t>3R1</t>
  </si>
  <si>
    <t>Design Energy Demand</t>
  </si>
  <si>
    <t>Electrical Mark-up</t>
  </si>
  <si>
    <t>PV Accessories</t>
  </si>
  <si>
    <t>Prob 1,3,4, &amp;5</t>
  </si>
  <si>
    <t>MT</t>
  </si>
  <si>
    <t>Various</t>
  </si>
  <si>
    <t>C/S</t>
  </si>
  <si>
    <t>Coutrney</t>
  </si>
  <si>
    <t>TOS Booth</t>
  </si>
  <si>
    <t>Concrete Cure Time</t>
  </si>
  <si>
    <t>Lighting Cut Sheets</t>
  </si>
  <si>
    <t>Concrete Placement Year</t>
  </si>
  <si>
    <t>Landscaping Documents</t>
  </si>
  <si>
    <t>Cistern Extents</t>
  </si>
  <si>
    <t>Light Wattage</t>
  </si>
  <si>
    <t>Net Zero Extents</t>
  </si>
  <si>
    <t>Light Fixtures at SS</t>
  </si>
  <si>
    <t>Light Fixture Maintenance</t>
  </si>
  <si>
    <t>Performance Ratio</t>
  </si>
  <si>
    <t xml:space="preserve">Replacement Cost </t>
  </si>
  <si>
    <t>Fly Ash</t>
  </si>
  <si>
    <t>White Castle</t>
  </si>
  <si>
    <t>Daily Riders</t>
  </si>
  <si>
    <t>http://la.curbed.com/archives/2014/01/expo_line_hits_2020_ridership_goal_but_still_has_room_for_future_santa_monica_riders.php</t>
  </si>
  <si>
    <t>Miles</t>
  </si>
  <si>
    <t>https://www.google.com/maps/dir/Santa+Monica,+CA/Los+Angeles,+CA/@34.0244656,-118.4426756,12z/data=!3m1!4b1!4m13!4m12!1m5!1m1!1s0x80c2a4cec2910019:0xb4170ab5ff23f5ab!2m2!1d-118.4911912!2d34.0194543!1m5!1m1!1s0x80c2c75ddc27da13:0xe22fdf6f254608f4!2m2!1d-118.2436849!2d34.0522342</t>
  </si>
  <si>
    <t>mpg</t>
  </si>
  <si>
    <t>http://www.fueleconomy.gov/feg/pdfs/420r13011_EPA_LD_FE_2013_TRENDS.pdf</t>
  </si>
  <si>
    <t>People per car</t>
  </si>
  <si>
    <t>http://www.debunkingportland.com/cost_of_transit_&amp;_cars.html</t>
  </si>
  <si>
    <t>http://nhts.ornl.gov/2009/pub/stt.pdf</t>
  </si>
  <si>
    <t>Trips</t>
  </si>
  <si>
    <t>Miles Driven</t>
  </si>
  <si>
    <t>http://www.treehugger.com/cars/us-driversto-save-68-billion-2030-under-545-mpg-cafe-standard.html</t>
  </si>
  <si>
    <t>Gallons 2014 mpg</t>
  </si>
  <si>
    <t>Gallons 2030 mpg</t>
  </si>
  <si>
    <t>Bonus Questions - Estimated Ridership 64000</t>
  </si>
  <si>
    <t>Bonus Questions - Improve Ridership</t>
  </si>
  <si>
    <t>Bonus Questions - Gallons Saved 11000 (27000)</t>
  </si>
  <si>
    <t>Brigham Young University - Idaho</t>
  </si>
  <si>
    <t>Cal Poly - SLO</t>
  </si>
  <si>
    <t>California State - Long Beach</t>
  </si>
  <si>
    <t>Question 3- LED's where the correct selection</t>
  </si>
  <si>
    <t>Good info, but no conclusions provided</t>
  </si>
  <si>
    <t>The information was able to be followed, however the wrong conclusions resulted</t>
  </si>
  <si>
    <t>Payoff was wrong but they want LED's for Green Council.</t>
  </si>
  <si>
    <t xml:space="preserve">Questsion 2- no formula or thought process present </t>
  </si>
  <si>
    <t>They missed the LED vs Flor life cycle difference and assumed both were replaced one after 10 years</t>
  </si>
  <si>
    <t>Life cycle analysis concluding option 1 which is not correct.  No narrative to counter that decision</t>
  </si>
  <si>
    <t>Did not provide alt. rebates</t>
  </si>
  <si>
    <t xml:space="preserve">No narrative to describe graphs. </t>
  </si>
  <si>
    <t>Incentive program seemed weak and copied</t>
  </si>
  <si>
    <t>Cochran wrong subcontractor</t>
  </si>
  <si>
    <t>Question 2- good walkthru of the question, but no formula provided</t>
  </si>
  <si>
    <t>Question 2- there was no analysis on LED vs Flors life cycle.  Assumption was wrong.</t>
  </si>
  <si>
    <t>#5.a Correct selection of light fixture</t>
  </si>
  <si>
    <t>#4.b Organization of answer/findings</t>
  </si>
  <si>
    <t>#4.a Quality of incentives/rebates (1 pt ea. - max of 3)</t>
  </si>
  <si>
    <t>#3.a Select correct subcontractor</t>
  </si>
  <si>
    <t>#2.c Organization of answer/data</t>
  </si>
  <si>
    <t>#2.b Identify criteria and formaula used</t>
  </si>
  <si>
    <t>#2.a Complete detailed life cycle analysis</t>
  </si>
  <si>
    <t>#1.c Answer</t>
  </si>
  <si>
    <t>#1.b Use correct LA County power/cost formula (22.3)</t>
  </si>
  <si>
    <t>#1.a Correct light fixture take-off QTY</t>
  </si>
  <si>
    <t>Florida</t>
  </si>
  <si>
    <t>Long Beach</t>
  </si>
  <si>
    <t>Cal Poly</t>
  </si>
  <si>
    <t>BYU</t>
  </si>
  <si>
    <t>San Jose</t>
  </si>
  <si>
    <t>15 Total Points Possible</t>
  </si>
  <si>
    <t>Overall - do not need to include superfluous images</t>
  </si>
  <si>
    <t>Pt II - math error and incorrect units</t>
  </si>
  <si>
    <t>Pt II - should not show so many significant figures in answer</t>
  </si>
  <si>
    <t>Pt I # 4 - did not state answer</t>
  </si>
  <si>
    <t>Pt II # 2 and # 3 - did not state savings</t>
  </si>
  <si>
    <t>Overall - well organized and easy to follow</t>
  </si>
  <si>
    <t>Pt I # 4 - did not appear to answer this problem</t>
  </si>
  <si>
    <t>Pt I # 4 - did not use manufacturing assumption correctly</t>
  </si>
  <si>
    <t>Pt II # 2 - did not state savings</t>
  </si>
  <si>
    <t>Pt I # 3 - did not show enough calcs or assumptions to support answer</t>
  </si>
  <si>
    <t>Pt I # 4 - no bid comparison</t>
  </si>
  <si>
    <t>Pt II - should not show so many significant figures</t>
  </si>
  <si>
    <t>Pt II - no backup for answer</t>
  </si>
  <si>
    <t>Summary at the end is inconsistent with Pt I # 2 and 4</t>
  </si>
  <si>
    <t>Pt I # 3 - did not include Slip Diamond in analysis</t>
  </si>
  <si>
    <t>Pt I # 3 - not well organized well and did not account for material quantity.  Assumptions were well stated</t>
  </si>
  <si>
    <t>Pt II # 1 - did not show work</t>
  </si>
  <si>
    <t>Pt I # 2 - math error in sales tax amount</t>
  </si>
  <si>
    <t>Pt I # 3 - did not include Slip Diamond or state answer.  Note: assumed truck capacities of 81 and 104 CY are not realistic</t>
  </si>
  <si>
    <t>Pt I # 3 - did not account for material quantity</t>
  </si>
  <si>
    <t>Pt I # 4 - do not appear to have answered this problem</t>
  </si>
  <si>
    <t>Pt II - did not account for return trip home</t>
  </si>
  <si>
    <t>Pt I # 2 - did not include City Park in analysis or tax in price.  Did not state which souce was least expensive.</t>
  </si>
  <si>
    <t>Pt I # 2 - did not state unit prices used</t>
  </si>
  <si>
    <t>Pt I # 3 - did not show enough work or state assumptions.  Aggregates are from British Columbia</t>
  </si>
  <si>
    <t>Pt I # 3 - did not include total quantity of materials</t>
  </si>
  <si>
    <t>Pt I # 1 - did not include 7% waste</t>
  </si>
  <si>
    <t>Pt I # 2 - did not include tax</t>
  </si>
  <si>
    <t>Pt I - no supporting calculations shown</t>
  </si>
  <si>
    <t>Pt I # 3 - aggregate is from British Columbia</t>
  </si>
  <si>
    <t>Pt I # 1 - did not include RFI response in solution</t>
  </si>
  <si>
    <t>Pt I # 1 - did not show work</t>
  </si>
  <si>
    <t>Pt 1 # 2 - did not include tax</t>
  </si>
  <si>
    <t>Notes</t>
  </si>
  <si>
    <t>Total</t>
  </si>
  <si>
    <t>Carbon footprint of crew - carpool</t>
  </si>
  <si>
    <t>Part II #3</t>
  </si>
  <si>
    <t>2.5 TN</t>
  </si>
  <si>
    <t>Carbon footprint of crew - local</t>
  </si>
  <si>
    <t>Part II #2</t>
  </si>
  <si>
    <t>3.5 TN</t>
  </si>
  <si>
    <t>Some did not include round trip or show enough assumptions</t>
  </si>
  <si>
    <t>Carbon footprint of crew</t>
  </si>
  <si>
    <t>Part II #1</t>
  </si>
  <si>
    <t>4.6 TN</t>
  </si>
  <si>
    <t>Best value supplier</t>
  </si>
  <si>
    <t>Part I #4</t>
  </si>
  <si>
    <t>City Park Concrete</t>
  </si>
  <si>
    <t>many teams did not account for quantity of material being transported</t>
  </si>
  <si>
    <t>Carbon Footprint of each supplier / lowest</t>
  </si>
  <si>
    <t>Part I #3</t>
  </si>
  <si>
    <t>many teams did not include tax</t>
  </si>
  <si>
    <t>Bid comparison / least expensive</t>
  </si>
  <si>
    <t>Part I #2</t>
  </si>
  <si>
    <t>some teams doubled up qty</t>
  </si>
  <si>
    <t>Takeoff of Concrete CY</t>
  </si>
  <si>
    <t>Part I #1</t>
  </si>
  <si>
    <t>560 CY</t>
  </si>
  <si>
    <t>Observations</t>
  </si>
  <si>
    <t>BYU Idaho</t>
  </si>
  <si>
    <t>Univ New Mexico</t>
  </si>
  <si>
    <t>CSU Long Beach</t>
  </si>
  <si>
    <t>Cal Poly SLO</t>
  </si>
  <si>
    <t>Univ Washington</t>
  </si>
  <si>
    <t>Target Answer</t>
  </si>
  <si>
    <t>Should have focused energy on parts of questions with most value first. Part 2 has a lot of research but its worth the least amount of points</t>
  </si>
  <si>
    <t>DO not go for a gold if you can only get 60. only go for a certification if you can comfortably attain it with a few credits over for safety</t>
  </si>
  <si>
    <t>Comments</t>
  </si>
  <si>
    <t>5 Pts Possible</t>
  </si>
  <si>
    <t>PART 3: Recommendation of Rating System</t>
  </si>
  <si>
    <t>Didn't even address this question</t>
  </si>
  <si>
    <t>great, mentioned how the new requirements are not yet possible</t>
  </si>
  <si>
    <t>Didn't mention the crucial information on how it is nearly impossible to attain EPD credits</t>
  </si>
  <si>
    <t>Mention of MR credits being combined</t>
  </si>
  <si>
    <t>Did they research what needs to happen to accomplish credits of the future (EPDs, 3rd party certified products, "USGBC approved program")</t>
  </si>
  <si>
    <t xml:space="preserve">Credits of the future: do they mention all 3 credits and fully describe what each entails? </t>
  </si>
  <si>
    <t>2 Pts Possible</t>
  </si>
  <si>
    <t>PART 2: Materials Category</t>
  </si>
  <si>
    <t>incorrect way up filling up scorecards</t>
  </si>
  <si>
    <t>Did not provide which credits they are attempting and number of credits each</t>
  </si>
  <si>
    <t>PROVIDE REASONINGS!</t>
  </si>
  <si>
    <t>RP - v4</t>
  </si>
  <si>
    <t>Innovation - v4</t>
  </si>
  <si>
    <t>IEQ - v4</t>
  </si>
  <si>
    <t>MR - v4</t>
  </si>
  <si>
    <t>EA - v4</t>
  </si>
  <si>
    <t>WE - v4</t>
  </si>
  <si>
    <t>SS - v4</t>
  </si>
  <si>
    <t>LT - v4</t>
  </si>
  <si>
    <t>RPC - 2009</t>
  </si>
  <si>
    <t>IDP - 2009</t>
  </si>
  <si>
    <t>IEQ - 2009</t>
  </si>
  <si>
    <t>MR - 2009</t>
  </si>
  <si>
    <t>EA - 2009</t>
  </si>
  <si>
    <t>WE - 2009</t>
  </si>
  <si>
    <t>SS - 2009</t>
  </si>
  <si>
    <t>3 Pts Possible</t>
  </si>
  <si>
    <t>PART 1: Overall Project Review</t>
  </si>
  <si>
    <t>SAN JOSE STATE UNIVERSITY</t>
  </si>
  <si>
    <t>MONTANA TECH</t>
  </si>
  <si>
    <t>CAL STATE, LONG BEACH</t>
  </si>
  <si>
    <t>UNIVERSITY OF FLORIDA</t>
  </si>
  <si>
    <t>CAL POLY, SAN LUIS OBISPO</t>
  </si>
  <si>
    <t>BRINGHAM YOUNG UNIVERSITY, IDAHO</t>
  </si>
  <si>
    <t>UNIVERSITY OF NEW MEXICO</t>
  </si>
  <si>
    <t>UNIVERSITY OF WASHINGTON</t>
  </si>
  <si>
    <t>COLORADO STATE UNIVERSITY</t>
  </si>
  <si>
    <t>10 Total Points Possible</t>
  </si>
  <si>
    <t>never provided a volume of cistern</t>
  </si>
  <si>
    <t>no equations</t>
  </si>
  <si>
    <t>didn't use collection factor</t>
  </si>
  <si>
    <t>didn't calculate cistern volume correctly</t>
  </si>
  <si>
    <t>numbers are off by a factor of 10, can't tell why without any formulas</t>
  </si>
  <si>
    <t>didn't do any calcs for rainwater collection</t>
  </si>
  <si>
    <t>didn't list values for assumptions</t>
  </si>
  <si>
    <t>Didn't analyze water usage/collection by month</t>
  </si>
  <si>
    <t>didn't analyze rainwater/irrigation by month</t>
  </si>
  <si>
    <t>Didn't use cumulative water collection calculating supplemental water for dry months</t>
  </si>
  <si>
    <t>didn't do the calculation for volume of cistern in problem two</t>
  </si>
  <si>
    <t>missing formulas</t>
  </si>
  <si>
    <t>didn't calculate water usage by month based on ET values by month</t>
  </si>
  <si>
    <t>collection area is incorrect</t>
  </si>
  <si>
    <t>no equations or assumptions for part 1</t>
  </si>
  <si>
    <t>assumed same ET for all months</t>
  </si>
  <si>
    <t>Used incorrect collection area</t>
  </si>
  <si>
    <t>Didn't take in to account the monthly rainfall and ET rates</t>
  </si>
  <si>
    <t>Correct assumptions on problem 1</t>
  </si>
  <si>
    <t>Good charts &amp; organization</t>
  </si>
  <si>
    <t>Correct formulas and Ets by month</t>
  </si>
  <si>
    <t>Don't know how they got landscape area</t>
  </si>
  <si>
    <t>missing landscape areas</t>
  </si>
  <si>
    <t>Missed part of landscaping area</t>
  </si>
  <si>
    <t>#3.a) Answer &amp; Organization</t>
  </si>
  <si>
    <t>#3.c) Graph/Method</t>
  </si>
  <si>
    <t>#3.a) Volume Calculation</t>
  </si>
  <si>
    <t>#2.e) Organization</t>
  </si>
  <si>
    <t>#2.d ) Answer - Size of Cistern</t>
  </si>
  <si>
    <t xml:space="preserve">#2.c) Collection Area </t>
  </si>
  <si>
    <t>#2.b) Rainwater Collection Formula</t>
  </si>
  <si>
    <t>#2.a) Rainfall data by month</t>
  </si>
  <si>
    <t>#1.e) Organization</t>
  </si>
  <si>
    <t>#1.d) Answer</t>
  </si>
  <si>
    <t>#1.c) Landscaped Areas</t>
  </si>
  <si>
    <r>
      <t>#1 b) ET</t>
    </r>
    <r>
      <rPr>
        <vertAlign val="subscript"/>
        <sz val="11"/>
        <color theme="1"/>
        <rFont val="Calibri"/>
        <family val="2"/>
        <scheme val="minor"/>
      </rPr>
      <t>O</t>
    </r>
  </si>
  <si>
    <t>#1. a) Forumula</t>
  </si>
  <si>
    <t>Team #11</t>
  </si>
  <si>
    <t>Team #10</t>
  </si>
  <si>
    <t>NM</t>
  </si>
  <si>
    <t>SJSU</t>
  </si>
  <si>
    <t>CSULB</t>
  </si>
  <si>
    <t>Response is clear, concise, and realistic</t>
  </si>
  <si>
    <t>#3.d</t>
  </si>
  <si>
    <t>#3.c</t>
  </si>
  <si>
    <t>#3.b</t>
  </si>
  <si>
    <t>#3.a</t>
  </si>
  <si>
    <t>Projected cost of maintenance</t>
  </si>
  <si>
    <t>#2.d</t>
  </si>
  <si>
    <t>payback period, and cost assumptions</t>
  </si>
  <si>
    <t>#2.c</t>
  </si>
  <si>
    <t>cost of panel support structure</t>
  </si>
  <si>
    <t>#2.b.</t>
  </si>
  <si>
    <t>Product chosen, with cost and quantity</t>
  </si>
  <si>
    <t>#2a.</t>
  </si>
  <si>
    <t>iii. Correct angles</t>
  </si>
  <si>
    <t>iii. Correct dates</t>
  </si>
  <si>
    <t xml:space="preserve">ii. Correct angle </t>
  </si>
  <si>
    <t>i. Correct direction</t>
  </si>
  <si>
    <t>#1.c</t>
  </si>
  <si>
    <t>Narrative is clear and illustrates the rationale</t>
  </si>
  <si>
    <t>Acknowledged factors other than initial cost</t>
  </si>
  <si>
    <t>Work is shown and is correct</t>
  </si>
  <si>
    <t>#1.b</t>
  </si>
  <si>
    <t>Marked up drawing is accurate and realistic</t>
  </si>
  <si>
    <t>Work is shown, correct equation is used</t>
  </si>
  <si>
    <t>Correct quantities</t>
  </si>
  <si>
    <t>#1.a</t>
  </si>
  <si>
    <t xml:space="preserve">San Jose St </t>
  </si>
  <si>
    <t>Colorado St</t>
  </si>
  <si>
    <t>2015 Oral Presentation Schedule</t>
  </si>
  <si>
    <t>Shannon</t>
  </si>
  <si>
    <t>Sam</t>
  </si>
  <si>
    <t>Coutney</t>
  </si>
  <si>
    <t>Catlin</t>
  </si>
  <si>
    <t>Brian</t>
  </si>
  <si>
    <t>EPD's are not in place yet.</t>
  </si>
  <si>
    <t>Several 2009 credits are now incorporated into other V4 Credits</t>
  </si>
  <si>
    <t>No correct answer, just good reasoning.</t>
  </si>
  <si>
    <t>EPDs, Sourcing of Raw Materials, Material Ingredient Reporting</t>
  </si>
  <si>
    <t>V4:  52, 71, 2</t>
  </si>
  <si>
    <t>2009:  56,28,22</t>
  </si>
  <si>
    <t>Rank Against Other Teams</t>
  </si>
  <si>
    <t>Written Response:</t>
  </si>
  <si>
    <t>Oral Presentation:</t>
  </si>
  <si>
    <t>Overall Score:</t>
  </si>
  <si>
    <t>Top Third</t>
  </si>
  <si>
    <t>Problem #1 - LEED 2009 vs. LEED v4 Assesment</t>
  </si>
  <si>
    <t>Problem # 2 - Life Cycle Sustainability Analysis - Lighting</t>
  </si>
  <si>
    <t>Problem #4  - Water Usage and Collection</t>
  </si>
  <si>
    <t>Problem #5 - Onsite Renewable Energy</t>
  </si>
  <si>
    <t>Problem #3 - 4th St. Station Carbon Footprint</t>
  </si>
  <si>
    <t>Middle Third</t>
  </si>
  <si>
    <t>Bottom Third</t>
  </si>
  <si>
    <t>The question did not ask what the credits mean it asked how they compare to the old version. What do the changes mean for the project (positive and negative)?</t>
  </si>
  <si>
    <t>Good job accounting for the roof equipment.  Questionable orientation</t>
  </si>
  <si>
    <t>Need more detail</t>
  </si>
  <si>
    <t>Need reference to how maintenance is calculated</t>
  </si>
  <si>
    <t>Doesn't address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</si>
</sst>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.000_);_(* \(#,##0.000\);_(* &quot;-&quot;_);_(@_)"/>
    <numFmt numFmtId="166" formatCode="_(* #,##0_);_(* \(#,##0\);_(* &quot;-&quot;??_);_(@_)"/>
    <numFmt numFmtId="167" formatCode="0.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Verdana"/>
      <family val="2"/>
    </font>
    <font>
      <b/>
      <sz val="15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0"/>
      <color indexed="14"/>
      <name val="Verdana"/>
      <family val="2"/>
    </font>
    <font>
      <b/>
      <sz val="15"/>
      <color indexed="14"/>
      <name val="Verdana"/>
      <family val="2"/>
    </font>
    <font>
      <b/>
      <sz val="15"/>
      <color indexed="51"/>
      <name val="Verdana"/>
      <family val="2"/>
    </font>
    <font>
      <b/>
      <sz val="15"/>
      <color indexed="13"/>
      <name val="Verdana"/>
      <family val="2"/>
    </font>
    <font>
      <b/>
      <sz val="15"/>
      <color indexed="11"/>
      <name val="Verdana"/>
      <family val="2"/>
    </font>
    <font>
      <b/>
      <sz val="15"/>
      <color indexed="22"/>
      <name val="Verdana"/>
      <family val="2"/>
    </font>
    <font>
      <b/>
      <sz val="15"/>
      <color indexed="45"/>
      <name val="Verdana"/>
      <family val="2"/>
    </font>
    <font>
      <b/>
      <sz val="15"/>
      <color indexed="15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color indexed="10"/>
      <name val="Verdana"/>
      <family val="2"/>
    </font>
    <font>
      <b/>
      <sz val="1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Skanska Sans Pro"/>
      <family val="3"/>
    </font>
    <font>
      <b/>
      <sz val="12"/>
      <color theme="1"/>
      <name val="Skanska Sans Pro"/>
      <family val="3"/>
    </font>
    <font>
      <sz val="10"/>
      <color theme="1"/>
      <name val="Skanska Sans Pro"/>
      <family val="3"/>
    </font>
    <font>
      <u/>
      <sz val="10"/>
      <color indexed="12"/>
      <name val="Arial"/>
      <family val="2"/>
    </font>
    <font>
      <sz val="10"/>
      <color theme="1"/>
      <name val="Calibri"/>
      <family val="3"/>
      <scheme val="minor"/>
    </font>
    <font>
      <strike/>
      <sz val="10"/>
      <color theme="1"/>
      <name val="Calibri"/>
      <family val="3"/>
      <scheme val="minor"/>
    </font>
    <font>
      <sz val="10"/>
      <color rgb="FF00B050"/>
      <name val="Calibri"/>
      <family val="2"/>
    </font>
    <font>
      <u/>
      <sz val="10"/>
      <color theme="1"/>
      <name val="Skanska Sans Pro"/>
      <family val="3"/>
    </font>
    <font>
      <sz val="10"/>
      <name val="Calibri"/>
      <family val="2"/>
    </font>
    <font>
      <sz val="10"/>
      <name val="Times New Roman"/>
      <family val="1"/>
    </font>
    <font>
      <sz val="9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1" fontId="5" fillId="0" borderId="6" xfId="0" applyNumberFormat="1" applyFont="1" applyBorder="1"/>
    <xf numFmtId="0" fontId="6" fillId="0" borderId="0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5" fillId="2" borderId="7" xfId="0" applyNumberFormat="1" applyFont="1" applyFill="1" applyBorder="1"/>
    <xf numFmtId="164" fontId="5" fillId="3" borderId="7" xfId="0" applyNumberFormat="1" applyFont="1" applyFill="1" applyBorder="1"/>
    <xf numFmtId="165" fontId="5" fillId="0" borderId="6" xfId="0" applyNumberFormat="1" applyFont="1" applyBorder="1"/>
    <xf numFmtId="164" fontId="5" fillId="4" borderId="7" xfId="0" applyNumberFormat="1" applyFont="1" applyFill="1" applyBorder="1"/>
    <xf numFmtId="164" fontId="5" fillId="5" borderId="7" xfId="0" applyNumberFormat="1" applyFont="1" applyFill="1" applyBorder="1"/>
    <xf numFmtId="164" fontId="5" fillId="6" borderId="7" xfId="0" applyNumberFormat="1" applyFont="1" applyFill="1" applyBorder="1"/>
    <xf numFmtId="164" fontId="5" fillId="7" borderId="7" xfId="0" applyNumberFormat="1" applyFont="1" applyFill="1" applyBorder="1"/>
    <xf numFmtId="164" fontId="5" fillId="8" borderId="7" xfId="0" applyNumberFormat="1" applyFont="1" applyFill="1" applyBorder="1"/>
    <xf numFmtId="0" fontId="5" fillId="0" borderId="8" xfId="0" applyFont="1" applyBorder="1" applyAlignment="1">
      <alignment horizontal="center"/>
    </xf>
    <xf numFmtId="0" fontId="5" fillId="0" borderId="0" xfId="0" applyFont="1" applyFill="1"/>
    <xf numFmtId="41" fontId="5" fillId="9" borderId="5" xfId="0" applyNumberFormat="1" applyFont="1" applyFill="1" applyBorder="1" applyAlignment="1">
      <alignment horizontal="center"/>
    </xf>
    <xf numFmtId="41" fontId="5" fillId="9" borderId="1" xfId="0" applyNumberFormat="1" applyFont="1" applyFill="1" applyBorder="1" applyAlignment="1">
      <alignment horizontal="center"/>
    </xf>
    <xf numFmtId="0" fontId="21" fillId="0" borderId="0" xfId="0" applyFont="1"/>
    <xf numFmtId="43" fontId="8" fillId="0" borderId="12" xfId="0" applyNumberFormat="1" applyFont="1" applyBorder="1"/>
    <xf numFmtId="43" fontId="8" fillId="0" borderId="10" xfId="0" applyNumberFormat="1" applyFont="1" applyBorder="1"/>
    <xf numFmtId="43" fontId="5" fillId="0" borderId="0" xfId="1" applyFont="1" applyAlignment="1">
      <alignment horizontal="center"/>
    </xf>
    <xf numFmtId="43" fontId="5" fillId="0" borderId="0" xfId="1" applyFont="1"/>
    <xf numFmtId="43" fontId="8" fillId="0" borderId="13" xfId="1" applyFont="1" applyBorder="1" applyAlignment="1">
      <alignment horizontal="center" vertical="center" wrapText="1"/>
    </xf>
    <xf numFmtId="43" fontId="5" fillId="9" borderId="14" xfId="1" applyFont="1" applyFill="1" applyBorder="1" applyAlignment="1">
      <alignment horizontal="center"/>
    </xf>
    <xf numFmtId="43" fontId="5" fillId="9" borderId="15" xfId="1" applyFont="1" applyFill="1" applyBorder="1" applyAlignment="1">
      <alignment horizontal="center"/>
    </xf>
    <xf numFmtId="43" fontId="5" fillId="9" borderId="16" xfId="1" applyFont="1" applyFill="1" applyBorder="1" applyAlignment="1">
      <alignment horizontal="center"/>
    </xf>
    <xf numFmtId="43" fontId="5" fillId="9" borderId="17" xfId="1" applyFont="1" applyFill="1" applyBorder="1" applyAlignment="1">
      <alignment horizontal="center"/>
    </xf>
    <xf numFmtId="43" fontId="5" fillId="0" borderId="4" xfId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5" fillId="0" borderId="0" xfId="1" applyFont="1" applyBorder="1"/>
    <xf numFmtId="43" fontId="22" fillId="0" borderId="0" xfId="1" applyFont="1" applyAlignment="1">
      <alignment horizontal="center"/>
    </xf>
    <xf numFmtId="43" fontId="5" fillId="9" borderId="5" xfId="1" applyFont="1" applyFill="1" applyBorder="1" applyAlignment="1">
      <alignment horizontal="center"/>
    </xf>
    <xf numFmtId="43" fontId="5" fillId="9" borderId="1" xfId="1" applyFont="1" applyFill="1" applyBorder="1" applyAlignment="1">
      <alignment horizontal="center"/>
    </xf>
    <xf numFmtId="43" fontId="21" fillId="9" borderId="10" xfId="1" applyFont="1" applyFill="1" applyBorder="1"/>
    <xf numFmtId="166" fontId="8" fillId="0" borderId="10" xfId="0" applyNumberFormat="1" applyFont="1" applyBorder="1" applyAlignment="1"/>
    <xf numFmtId="2" fontId="21" fillId="0" borderId="0" xfId="0" applyNumberFormat="1" applyFont="1"/>
    <xf numFmtId="43" fontId="5" fillId="0" borderId="4" xfId="1" applyFont="1" applyFill="1" applyBorder="1" applyAlignment="1">
      <alignment horizontal="center"/>
    </xf>
    <xf numFmtId="43" fontId="8" fillId="0" borderId="13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5" fillId="10" borderId="14" xfId="1" applyFont="1" applyFill="1" applyBorder="1" applyAlignment="1">
      <alignment horizontal="center"/>
    </xf>
    <xf numFmtId="43" fontId="5" fillId="10" borderId="15" xfId="1" applyFont="1" applyFill="1" applyBorder="1" applyAlignment="1">
      <alignment horizontal="center"/>
    </xf>
    <xf numFmtId="43" fontId="5" fillId="10" borderId="16" xfId="1" applyFont="1" applyFill="1" applyBorder="1" applyAlignment="1">
      <alignment horizontal="center"/>
    </xf>
    <xf numFmtId="43" fontId="5" fillId="10" borderId="17" xfId="1" applyFont="1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 indent="1"/>
    </xf>
    <xf numFmtId="6" fontId="20" fillId="11" borderId="18" xfId="0" applyNumberFormat="1" applyFont="1" applyFill="1" applyBorder="1" applyAlignment="1">
      <alignment horizontal="center" vertical="center"/>
    </xf>
    <xf numFmtId="6" fontId="20" fillId="11" borderId="19" xfId="0" applyNumberFormat="1" applyFont="1" applyFill="1" applyBorder="1" applyAlignment="1">
      <alignment horizontal="center" vertical="center"/>
    </xf>
    <xf numFmtId="6" fontId="20" fillId="11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43" fontId="8" fillId="0" borderId="0" xfId="0" applyNumberFormat="1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left" indent="1"/>
    </xf>
    <xf numFmtId="0" fontId="23" fillId="0" borderId="6" xfId="0" applyFont="1" applyBorder="1" applyAlignment="1">
      <alignment horizontal="center"/>
    </xf>
    <xf numFmtId="43" fontId="23" fillId="0" borderId="6" xfId="1" applyFont="1" applyBorder="1" applyAlignment="1">
      <alignment horizontal="center"/>
    </xf>
    <xf numFmtId="0" fontId="5" fillId="0" borderId="24" xfId="0" applyFont="1" applyBorder="1"/>
    <xf numFmtId="0" fontId="5" fillId="0" borderId="23" xfId="0" applyFont="1" applyBorder="1" applyAlignment="1">
      <alignment horizontal="center"/>
    </xf>
    <xf numFmtId="43" fontId="8" fillId="0" borderId="23" xfId="1" applyFont="1" applyBorder="1" applyAlignment="1">
      <alignment horizontal="center" vertical="center" wrapText="1"/>
    </xf>
    <xf numFmtId="43" fontId="23" fillId="12" borderId="6" xfId="1" applyFont="1" applyFill="1" applyBorder="1" applyAlignment="1">
      <alignment horizontal="center"/>
    </xf>
    <xf numFmtId="43" fontId="5" fillId="10" borderId="28" xfId="1" applyFont="1" applyFill="1" applyBorder="1" applyAlignment="1">
      <alignment horizontal="center"/>
    </xf>
    <xf numFmtId="43" fontId="5" fillId="9" borderId="28" xfId="1" applyFont="1" applyFill="1" applyBorder="1" applyAlignment="1">
      <alignment horizontal="center"/>
    </xf>
    <xf numFmtId="2" fontId="21" fillId="0" borderId="0" xfId="0" applyNumberFormat="1" applyFont="1" applyAlignment="1">
      <alignment horizontal="center"/>
    </xf>
    <xf numFmtId="167" fontId="0" fillId="8" borderId="9" xfId="0" applyNumberFormat="1" applyFill="1" applyBorder="1" applyAlignment="1">
      <alignment horizontal="center"/>
    </xf>
    <xf numFmtId="167" fontId="0" fillId="8" borderId="10" xfId="0" applyNumberFormat="1" applyFill="1" applyBorder="1" applyAlignment="1">
      <alignment horizontal="center"/>
    </xf>
    <xf numFmtId="167" fontId="0" fillId="8" borderId="11" xfId="0" applyNumberFormat="1" applyFill="1" applyBorder="1" applyAlignment="1">
      <alignment horizontal="center"/>
    </xf>
    <xf numFmtId="167" fontId="0" fillId="8" borderId="12" xfId="0" applyNumberFormat="1" applyFill="1" applyBorder="1" applyAlignment="1">
      <alignment horizontal="center"/>
    </xf>
    <xf numFmtId="43" fontId="0" fillId="0" borderId="0" xfId="0" applyNumberFormat="1"/>
    <xf numFmtId="2" fontId="5" fillId="9" borderId="14" xfId="1" applyNumberFormat="1" applyFont="1" applyFill="1" applyBorder="1" applyAlignment="1">
      <alignment horizontal="center"/>
    </xf>
    <xf numFmtId="2" fontId="5" fillId="9" borderId="15" xfId="1" applyNumberFormat="1" applyFont="1" applyFill="1" applyBorder="1" applyAlignment="1">
      <alignment horizontal="center"/>
    </xf>
    <xf numFmtId="2" fontId="5" fillId="9" borderId="16" xfId="1" applyNumberFormat="1" applyFont="1" applyFill="1" applyBorder="1" applyAlignment="1">
      <alignment horizontal="center"/>
    </xf>
    <xf numFmtId="2" fontId="5" fillId="9" borderId="17" xfId="1" applyNumberFormat="1" applyFont="1" applyFill="1" applyBorder="1" applyAlignment="1">
      <alignment horizontal="center"/>
    </xf>
    <xf numFmtId="6" fontId="20" fillId="11" borderId="27" xfId="0" applyNumberFormat="1" applyFont="1" applyFill="1" applyBorder="1" applyAlignment="1">
      <alignment horizontal="center" vertical="center"/>
    </xf>
    <xf numFmtId="6" fontId="20" fillId="11" borderId="30" xfId="0" applyNumberFormat="1" applyFont="1" applyFill="1" applyBorder="1" applyAlignment="1">
      <alignment horizontal="center" vertical="center"/>
    </xf>
    <xf numFmtId="0" fontId="3" fillId="0" borderId="0" xfId="2"/>
    <xf numFmtId="0" fontId="3" fillId="0" borderId="0" xfId="2" applyAlignment="1">
      <alignment horizontal="center"/>
    </xf>
    <xf numFmtId="0" fontId="3" fillId="13" borderId="12" xfId="2" applyFill="1" applyBorder="1"/>
    <xf numFmtId="0" fontId="3" fillId="13" borderId="12" xfId="2" applyFont="1" applyFill="1" applyBorder="1" applyAlignment="1">
      <alignment horizontal="center"/>
    </xf>
    <xf numFmtId="0" fontId="3" fillId="0" borderId="12" xfId="2" applyBorder="1" applyAlignment="1">
      <alignment vertical="center"/>
    </xf>
    <xf numFmtId="0" fontId="3" fillId="0" borderId="12" xfId="2" applyBorder="1" applyAlignment="1">
      <alignment horizontal="center" vertical="center"/>
    </xf>
    <xf numFmtId="0" fontId="3" fillId="0" borderId="0" xfId="2" applyAlignment="1">
      <alignment vertical="center"/>
    </xf>
    <xf numFmtId="0" fontId="3" fillId="14" borderId="12" xfId="2" applyFill="1" applyBorder="1" applyAlignment="1">
      <alignment vertical="center"/>
    </xf>
    <xf numFmtId="0" fontId="3" fillId="14" borderId="12" xfId="2" applyFont="1" applyFill="1" applyBorder="1" applyAlignment="1">
      <alignment horizontal="center" vertical="center"/>
    </xf>
    <xf numFmtId="0" fontId="0" fillId="0" borderId="12" xfId="2" applyFont="1" applyFill="1" applyBorder="1" applyAlignment="1">
      <alignment vertical="center" wrapText="1"/>
    </xf>
    <xf numFmtId="0" fontId="3" fillId="0" borderId="12" xfId="2" applyFill="1" applyBorder="1" applyAlignment="1">
      <alignment horizontal="center" vertical="center"/>
    </xf>
    <xf numFmtId="0" fontId="3" fillId="0" borderId="12" xfId="2" applyFill="1" applyBorder="1" applyAlignment="1">
      <alignment vertical="center"/>
    </xf>
    <xf numFmtId="0" fontId="3" fillId="0" borderId="0" xfId="2" applyFill="1" applyAlignment="1">
      <alignment vertical="center"/>
    </xf>
    <xf numFmtId="0" fontId="0" fillId="0" borderId="12" xfId="2" applyFont="1" applyBorder="1" applyAlignment="1">
      <alignment vertical="center" wrapText="1"/>
    </xf>
    <xf numFmtId="0" fontId="3" fillId="0" borderId="12" xfId="2" applyBorder="1" applyAlignment="1">
      <alignment vertical="center" wrapText="1"/>
    </xf>
    <xf numFmtId="0" fontId="27" fillId="0" borderId="0" xfId="2" applyFont="1" applyAlignment="1">
      <alignment horizontal="center"/>
    </xf>
    <xf numFmtId="0" fontId="27" fillId="0" borderId="0" xfId="2" applyFont="1"/>
    <xf numFmtId="20" fontId="27" fillId="0" borderId="0" xfId="2" applyNumberFormat="1" applyFont="1" applyAlignment="1">
      <alignment horizontal="center"/>
    </xf>
    <xf numFmtId="20" fontId="3" fillId="0" borderId="0" xfId="2" applyNumberFormat="1" applyAlignment="1">
      <alignment horizontal="center"/>
    </xf>
    <xf numFmtId="0" fontId="24" fillId="0" borderId="12" xfId="2" applyFont="1" applyBorder="1" applyAlignment="1">
      <alignment vertical="center" wrapText="1"/>
    </xf>
    <xf numFmtId="0" fontId="3" fillId="0" borderId="0" xfId="2" applyAlignment="1">
      <alignment vertical="center" wrapText="1"/>
    </xf>
    <xf numFmtId="0" fontId="3" fillId="0" borderId="0" xfId="2" applyAlignment="1">
      <alignment horizontal="center" vertical="center" wrapText="1"/>
    </xf>
    <xf numFmtId="43" fontId="28" fillId="0" borderId="0" xfId="2" applyNumberFormat="1" applyFont="1" applyAlignment="1">
      <alignment horizontal="center" vertical="center" textRotation="90" wrapText="1"/>
    </xf>
    <xf numFmtId="1" fontId="0" fillId="0" borderId="0" xfId="0" applyNumberFormat="1" applyAlignment="1">
      <alignment horizontal="center"/>
    </xf>
    <xf numFmtId="1" fontId="21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9" fillId="0" borderId="0" xfId="0" applyFont="1"/>
    <xf numFmtId="0" fontId="30" fillId="0" borderId="24" xfId="0" applyFont="1" applyBorder="1"/>
    <xf numFmtId="0" fontId="29" fillId="0" borderId="23" xfId="0" applyFont="1" applyBorder="1"/>
    <xf numFmtId="0" fontId="29" fillId="0" borderId="21" xfId="0" applyFont="1" applyBorder="1"/>
    <xf numFmtId="0" fontId="30" fillId="0" borderId="0" xfId="0" applyFont="1"/>
    <xf numFmtId="0" fontId="29" fillId="0" borderId="0" xfId="0" applyFont="1" applyAlignment="1">
      <alignment horizontal="right"/>
    </xf>
    <xf numFmtId="0" fontId="31" fillId="0" borderId="0" xfId="0" applyFont="1" applyAlignment="1">
      <alignment vertical="center"/>
    </xf>
    <xf numFmtId="0" fontId="32" fillId="0" borderId="0" xfId="4" applyAlignment="1" applyProtection="1">
      <alignment vertical="center"/>
    </xf>
    <xf numFmtId="0" fontId="31" fillId="0" borderId="0" xfId="0" applyFont="1" applyAlignment="1">
      <alignment horizontal="center"/>
    </xf>
    <xf numFmtId="0" fontId="7" fillId="0" borderId="0" xfId="0" applyFont="1"/>
    <xf numFmtId="0" fontId="31" fillId="0" borderId="0" xfId="0" applyFont="1" applyAlignment="1">
      <alignment vertical="center" wrapText="1"/>
    </xf>
    <xf numFmtId="0" fontId="32" fillId="0" borderId="0" xfId="4" applyAlignment="1" applyProtection="1">
      <alignment vertical="center" wrapText="1"/>
    </xf>
    <xf numFmtId="0" fontId="33" fillId="0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0" fontId="36" fillId="0" borderId="0" xfId="4" applyFont="1" applyBorder="1" applyAlignment="1" applyProtection="1">
      <alignment vertical="center"/>
    </xf>
    <xf numFmtId="0" fontId="37" fillId="0" borderId="0" xfId="0" applyFont="1" applyBorder="1" applyAlignment="1">
      <alignment vertical="center"/>
    </xf>
    <xf numFmtId="0" fontId="32" fillId="0" borderId="0" xfId="4" applyBorder="1" applyAlignment="1" applyProtection="1">
      <alignment vertical="center"/>
    </xf>
    <xf numFmtId="0" fontId="38" fillId="0" borderId="0" xfId="0" applyFont="1" applyBorder="1"/>
    <xf numFmtId="0" fontId="7" fillId="0" borderId="0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" fillId="0" borderId="0" xfId="5"/>
    <xf numFmtId="0" fontId="2" fillId="0" borderId="0" xfId="5" applyAlignment="1">
      <alignment horizontal="center"/>
    </xf>
    <xf numFmtId="0" fontId="0" fillId="0" borderId="0" xfId="5" applyFont="1"/>
    <xf numFmtId="0" fontId="2" fillId="0" borderId="12" xfId="5" applyBorder="1" applyAlignment="1">
      <alignment vertical="center"/>
    </xf>
    <xf numFmtId="0" fontId="2" fillId="0" borderId="12" xfId="5" applyBorder="1" applyAlignment="1">
      <alignment horizontal="center" vertical="center"/>
    </xf>
    <xf numFmtId="0" fontId="2" fillId="0" borderId="12" xfId="5" applyBorder="1" applyAlignment="1">
      <alignment vertical="center" wrapText="1"/>
    </xf>
    <xf numFmtId="0" fontId="2" fillId="0" borderId="0" xfId="5" applyAlignment="1">
      <alignment vertical="center"/>
    </xf>
    <xf numFmtId="0" fontId="0" fillId="0" borderId="12" xfId="5" applyFont="1" applyBorder="1" applyAlignment="1">
      <alignment vertical="center"/>
    </xf>
    <xf numFmtId="0" fontId="2" fillId="0" borderId="0" xfId="5" applyFill="1" applyAlignment="1">
      <alignment vertical="center"/>
    </xf>
    <xf numFmtId="0" fontId="2" fillId="13" borderId="12" xfId="5" applyFill="1" applyBorder="1"/>
    <xf numFmtId="0" fontId="2" fillId="13" borderId="12" xfId="5" applyFont="1" applyFill="1" applyBorder="1" applyAlignment="1">
      <alignment horizontal="center"/>
    </xf>
    <xf numFmtId="0" fontId="0" fillId="13" borderId="12" xfId="5" applyFont="1" applyFill="1" applyBorder="1"/>
    <xf numFmtId="0" fontId="2" fillId="0" borderId="0" xfId="5" applyAlignment="1">
      <alignment vertical="center" wrapText="1"/>
    </xf>
    <xf numFmtId="43" fontId="28" fillId="0" borderId="0" xfId="5" applyNumberFormat="1" applyFont="1" applyAlignment="1">
      <alignment horizontal="center" vertical="center" textRotation="90" wrapText="1"/>
    </xf>
    <xf numFmtId="0" fontId="2" fillId="0" borderId="0" xfId="5" applyAlignment="1">
      <alignment horizontal="center" vertical="center" wrapText="1"/>
    </xf>
    <xf numFmtId="0" fontId="0" fillId="0" borderId="0" xfId="5" applyFont="1" applyAlignment="1">
      <alignment vertical="center" wrapText="1"/>
    </xf>
    <xf numFmtId="0" fontId="0" fillId="0" borderId="0" xfId="5" applyFont="1" applyAlignment="1">
      <alignment vertical="center"/>
    </xf>
    <xf numFmtId="0" fontId="2" fillId="0" borderId="12" xfId="5" applyFill="1" applyBorder="1" applyAlignment="1">
      <alignment vertical="center"/>
    </xf>
    <xf numFmtId="0" fontId="2" fillId="0" borderId="12" xfId="5" applyFill="1" applyBorder="1" applyAlignment="1">
      <alignment horizontal="center" vertical="center"/>
    </xf>
    <xf numFmtId="0" fontId="0" fillId="0" borderId="0" xfId="5" applyFont="1" applyFill="1" applyAlignment="1">
      <alignment vertical="center"/>
    </xf>
    <xf numFmtId="0" fontId="0" fillId="0" borderId="12" xfId="5" applyFont="1" applyBorder="1" applyAlignment="1">
      <alignment horizontal="center" vertical="center"/>
    </xf>
    <xf numFmtId="0" fontId="28" fillId="0" borderId="0" xfId="5" applyFont="1" applyAlignment="1">
      <alignment vertical="center" wrapText="1"/>
    </xf>
    <xf numFmtId="0" fontId="2" fillId="0" borderId="0" xfId="5" applyAlignment="1">
      <alignment wrapText="1"/>
    </xf>
    <xf numFmtId="0" fontId="0" fillId="0" borderId="12" xfId="5" applyFont="1" applyBorder="1" applyAlignment="1">
      <alignment vertical="center" wrapText="1"/>
    </xf>
    <xf numFmtId="0" fontId="0" fillId="0" borderId="12" xfId="5" applyFont="1" applyFill="1" applyBorder="1" applyAlignment="1">
      <alignment vertical="center" wrapText="1"/>
    </xf>
    <xf numFmtId="0" fontId="2" fillId="15" borderId="12" xfId="5" applyFill="1" applyBorder="1" applyAlignment="1">
      <alignment vertical="center"/>
    </xf>
    <xf numFmtId="0" fontId="0" fillId="15" borderId="12" xfId="5" applyFont="1" applyFill="1" applyBorder="1" applyAlignment="1">
      <alignment horizontal="center" vertical="center"/>
    </xf>
    <xf numFmtId="0" fontId="0" fillId="15" borderId="12" xfId="5" applyFont="1" applyFill="1" applyBorder="1" applyAlignment="1">
      <alignment vertical="center" wrapText="1"/>
    </xf>
    <xf numFmtId="0" fontId="2" fillId="14" borderId="12" xfId="5" applyFill="1" applyBorder="1" applyAlignment="1">
      <alignment vertical="center"/>
    </xf>
    <xf numFmtId="0" fontId="0" fillId="14" borderId="12" xfId="5" applyFont="1" applyFill="1" applyBorder="1" applyAlignment="1">
      <alignment horizontal="center" vertical="center"/>
    </xf>
    <xf numFmtId="0" fontId="0" fillId="14" borderId="12" xfId="5" applyFont="1" applyFill="1" applyBorder="1" applyAlignment="1">
      <alignment vertical="center" wrapText="1"/>
    </xf>
    <xf numFmtId="0" fontId="0" fillId="13" borderId="12" xfId="5" applyFont="1" applyFill="1" applyBorder="1" applyAlignment="1">
      <alignment horizontal="center"/>
    </xf>
    <xf numFmtId="0" fontId="0" fillId="13" borderId="12" xfId="5" applyFont="1" applyFill="1" applyBorder="1" applyAlignment="1">
      <alignment wrapText="1"/>
    </xf>
    <xf numFmtId="0" fontId="2" fillId="0" borderId="0" xfId="5" applyAlignment="1">
      <alignment horizontal="center" wrapText="1"/>
    </xf>
    <xf numFmtId="43" fontId="39" fillId="0" borderId="0" xfId="5" applyNumberFormat="1" applyFont="1" applyAlignment="1">
      <alignment horizontal="center" textRotation="90" wrapText="1"/>
    </xf>
    <xf numFmtId="0" fontId="0" fillId="0" borderId="0" xfId="5" applyFont="1" applyAlignment="1">
      <alignment horizontal="center" wrapText="1"/>
    </xf>
    <xf numFmtId="0" fontId="28" fillId="0" borderId="0" xfId="5" applyFont="1" applyAlignment="1">
      <alignment horizontal="center"/>
    </xf>
    <xf numFmtId="0" fontId="0" fillId="0" borderId="12" xfId="5" applyFont="1" applyFill="1" applyBorder="1" applyAlignment="1">
      <alignment horizontal="center" vertical="center"/>
    </xf>
    <xf numFmtId="0" fontId="0" fillId="13" borderId="12" xfId="5" applyFont="1" applyFill="1" applyBorder="1" applyAlignment="1"/>
    <xf numFmtId="0" fontId="8" fillId="0" borderId="0" xfId="0" applyFont="1" applyAlignment="1">
      <alignment horizontal="right"/>
    </xf>
    <xf numFmtId="0" fontId="0" fillId="0" borderId="12" xfId="5" applyFont="1" applyBorder="1" applyAlignment="1">
      <alignment horizontal="center" vertical="center"/>
    </xf>
    <xf numFmtId="0" fontId="2" fillId="0" borderId="12" xfId="5" applyBorder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9" fillId="11" borderId="25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textRotation="90"/>
    </xf>
    <xf numFmtId="1" fontId="25" fillId="0" borderId="29" xfId="0" applyNumberFormat="1" applyFont="1" applyBorder="1" applyAlignment="1">
      <alignment horizontal="center" vertical="center" textRotation="90"/>
    </xf>
    <xf numFmtId="0" fontId="9" fillId="11" borderId="24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26" fillId="0" borderId="0" xfId="2" applyFont="1" applyAlignment="1">
      <alignment horizontal="center"/>
    </xf>
    <xf numFmtId="0" fontId="0" fillId="0" borderId="12" xfId="5" applyFont="1" applyBorder="1" applyAlignment="1">
      <alignment horizontal="center" vertical="center"/>
    </xf>
    <xf numFmtId="0" fontId="2" fillId="0" borderId="12" xfId="5" applyBorder="1" applyAlignment="1">
      <alignment horizontal="center" vertical="center"/>
    </xf>
    <xf numFmtId="43" fontId="8" fillId="0" borderId="21" xfId="1" applyFont="1" applyBorder="1" applyAlignment="1">
      <alignment horizontal="center" vertical="center" wrapText="1"/>
    </xf>
    <xf numFmtId="43" fontId="23" fillId="0" borderId="31" xfId="1" applyFont="1" applyBorder="1" applyAlignment="1">
      <alignment horizontal="center"/>
    </xf>
    <xf numFmtId="0" fontId="5" fillId="0" borderId="32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22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5" fillId="13" borderId="12" xfId="5" applyFont="1" applyFill="1" applyBorder="1"/>
    <xf numFmtId="0" fontId="0" fillId="0" borderId="0" xfId="5" applyFont="1" applyAlignment="1">
      <alignment wrapText="1"/>
    </xf>
    <xf numFmtId="0" fontId="2" fillId="13" borderId="12" xfId="5" applyFill="1" applyBorder="1" applyAlignment="1">
      <alignment horizontal="center"/>
    </xf>
    <xf numFmtId="0" fontId="0" fillId="0" borderId="0" xfId="5" applyFont="1" applyAlignment="1">
      <alignment horizontal="left" wrapText="1"/>
    </xf>
    <xf numFmtId="0" fontId="25" fillId="13" borderId="12" xfId="5" applyFont="1" applyFill="1" applyBorder="1" applyAlignment="1"/>
    <xf numFmtId="0" fontId="31" fillId="16" borderId="0" xfId="0" applyFont="1" applyFill="1" applyAlignment="1">
      <alignment vertical="center"/>
    </xf>
    <xf numFmtId="0" fontId="2" fillId="14" borderId="12" xfId="5" applyFill="1" applyBorder="1" applyAlignment="1">
      <alignment horizontal="center" vertical="center"/>
    </xf>
    <xf numFmtId="0" fontId="2" fillId="15" borderId="12" xfId="5" applyFill="1" applyBorder="1" applyAlignment="1">
      <alignment horizontal="center" vertical="center"/>
    </xf>
    <xf numFmtId="0" fontId="2" fillId="0" borderId="0" xfId="5" applyFill="1" applyAlignment="1">
      <alignment vertical="center" wrapText="1"/>
    </xf>
    <xf numFmtId="0" fontId="2" fillId="0" borderId="0" xfId="5" applyAlignment="1">
      <alignment horizontal="center" vertical="center"/>
    </xf>
    <xf numFmtId="0" fontId="2" fillId="0" borderId="0" xfId="5" applyAlignment="1">
      <alignment horizontal="left" vertical="center"/>
    </xf>
    <xf numFmtId="0" fontId="0" fillId="0" borderId="0" xfId="5" applyFont="1" applyAlignment="1">
      <alignment horizontal="left" vertical="center"/>
    </xf>
    <xf numFmtId="0" fontId="0" fillId="0" borderId="0" xfId="5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1" fillId="16" borderId="0" xfId="0" applyFont="1" applyFill="1" applyBorder="1" applyAlignment="1">
      <alignment vertical="center"/>
    </xf>
  </cellXfs>
  <cellStyles count="6">
    <cellStyle name="Comma" xfId="1" builtinId="3"/>
    <cellStyle name="Comma 2" xfId="3"/>
    <cellStyle name="Hyperlink" xfId="4" builtinId="8"/>
    <cellStyle name="Normal" xfId="0" builtinId="0"/>
    <cellStyle name="Normal 2" xfId="2"/>
    <cellStyle name="Normal 2 2" xfId="5"/>
  </cellStyles>
  <dxfs count="201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09859"/>
      <rgbColor rgb="000000FF"/>
      <rgbColor rgb="009994C2"/>
      <rgbColor rgb="005E95BA"/>
      <rgbColor rgb="00819282"/>
      <rgbColor rgb="00800000"/>
      <rgbColor rgb="00008000"/>
      <rgbColor rgb="00000080"/>
      <rgbColor rgb="00808000"/>
      <rgbColor rgb="00800080"/>
      <rgbColor rgb="00008080"/>
      <rgbColor rgb="00E6952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3D471"/>
      <rgbColor rgb="00CCFFFF"/>
      <rgbColor rgb="00CCFFCC"/>
      <rgbColor rgb="00202E6E"/>
      <rgbColor rgb="0099CCFF"/>
      <rgbColor rgb="00F4CE6D"/>
      <rgbColor rgb="00CC99FF"/>
      <rgbColor rgb="006F5C50"/>
      <rgbColor rgb="003366FF"/>
      <rgbColor rgb="0033CCCC"/>
      <rgbColor rgb="0099CC00"/>
      <rgbColor rgb="0069799B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3D85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cox.ryan.f@gmail.com" TargetMode="External"/><Relationship Id="rId3" Type="http://schemas.openxmlformats.org/officeDocument/2006/relationships/hyperlink" Target="mailto:htripp@calpoly.edu" TargetMode="External"/><Relationship Id="rId7" Type="http://schemas.openxmlformats.org/officeDocument/2006/relationships/hyperlink" Target="mailto:david.nocella@gmail.com" TargetMode="External"/><Relationship Id="rId2" Type="http://schemas.openxmlformats.org/officeDocument/2006/relationships/hyperlink" Target="mailto:chris.rae007@gmail.com" TargetMode="External"/><Relationship Id="rId1" Type="http://schemas.openxmlformats.org/officeDocument/2006/relationships/hyperlink" Target="mailto:alfredo.i.espinosa@gmail.com" TargetMode="External"/><Relationship Id="rId6" Type="http://schemas.openxmlformats.org/officeDocument/2006/relationships/hyperlink" Target="mailto:brjones@mtech.edu" TargetMode="External"/><Relationship Id="rId5" Type="http://schemas.openxmlformats.org/officeDocument/2006/relationships/hyperlink" Target="mailto:amosow@unm.edu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mailto:jjmontalvo6@yahoo.com" TargetMode="External"/><Relationship Id="rId9" Type="http://schemas.openxmlformats.org/officeDocument/2006/relationships/hyperlink" Target="mailto:ogunleyenate@gmail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zoomScaleNormal="100" workbookViewId="0">
      <pane xSplit="3" topLeftCell="D1" activePane="topRight" state="frozenSplit"/>
      <selection pane="topRight" activeCell="A15" sqref="A15:XFD15"/>
    </sheetView>
  </sheetViews>
  <sheetFormatPr defaultRowHeight="12.75" x14ac:dyDescent="0.2"/>
  <cols>
    <col min="1" max="1" width="1.7109375" style="13" customWidth="1"/>
    <col min="2" max="2" width="38.42578125" customWidth="1"/>
    <col min="3" max="3" width="11" customWidth="1"/>
    <col min="4" max="4" width="12.5703125" customWidth="1"/>
    <col min="5" max="5" width="3" style="71" bestFit="1" customWidth="1"/>
    <col min="6" max="6" width="11.85546875" customWidth="1"/>
    <col min="7" max="7" width="9.140625" style="71" customWidth="1"/>
    <col min="8" max="16" width="9.140625" customWidth="1"/>
    <col min="17" max="17" width="11.7109375" customWidth="1"/>
    <col min="18" max="18" width="3.5703125" style="121" customWidth="1"/>
    <col min="19" max="19" width="11.7109375" customWidth="1"/>
    <col min="20" max="20" width="1.5703125" customWidth="1"/>
    <col min="21" max="21" width="12" customWidth="1"/>
  </cols>
  <sheetData>
    <row r="1" spans="1:21" x14ac:dyDescent="0.2">
      <c r="A1" s="12"/>
      <c r="B1" s="1"/>
      <c r="C1" s="2"/>
    </row>
    <row r="2" spans="1:21" x14ac:dyDescent="0.2">
      <c r="A2" s="12"/>
      <c r="B2" s="1"/>
      <c r="C2" s="2"/>
    </row>
    <row r="3" spans="1:21" x14ac:dyDescent="0.2">
      <c r="A3" s="12"/>
      <c r="B3" s="1"/>
      <c r="C3" s="2"/>
      <c r="Q3" s="39"/>
      <c r="R3" s="122"/>
    </row>
    <row r="4" spans="1:21" x14ac:dyDescent="0.2">
      <c r="A4" s="12"/>
      <c r="B4" s="1"/>
      <c r="C4" s="2"/>
      <c r="Q4" s="39"/>
      <c r="R4" s="122"/>
    </row>
    <row r="5" spans="1:21" ht="20.25" x14ac:dyDescent="0.3">
      <c r="A5" s="3" t="s">
        <v>4</v>
      </c>
      <c r="B5" s="1"/>
      <c r="C5" s="1"/>
      <c r="Q5" s="39"/>
      <c r="R5" s="122"/>
    </row>
    <row r="6" spans="1:21" ht="15" customHeight="1" thickBot="1" x14ac:dyDescent="0.35">
      <c r="A6" s="3"/>
      <c r="B6" s="1"/>
      <c r="C6" s="1"/>
      <c r="Q6" s="39"/>
      <c r="R6" s="122"/>
    </row>
    <row r="7" spans="1:21" ht="18.75" customHeight="1" thickBot="1" x14ac:dyDescent="0.35">
      <c r="A7" s="3"/>
      <c r="B7" s="1"/>
      <c r="C7" s="196" t="s">
        <v>12</v>
      </c>
      <c r="D7" s="196" t="s">
        <v>11</v>
      </c>
      <c r="E7" s="198" t="s">
        <v>33</v>
      </c>
      <c r="F7" s="196" t="s">
        <v>13</v>
      </c>
      <c r="G7" s="200" t="s">
        <v>31</v>
      </c>
      <c r="H7" s="201"/>
      <c r="I7" s="201"/>
      <c r="J7" s="201"/>
      <c r="K7" s="201"/>
      <c r="L7" s="201"/>
      <c r="M7" s="201"/>
      <c r="N7" s="201"/>
      <c r="O7" s="201"/>
      <c r="P7" s="202"/>
      <c r="Q7" s="196" t="s">
        <v>14</v>
      </c>
      <c r="R7" s="199" t="s">
        <v>33</v>
      </c>
      <c r="S7" s="196" t="s">
        <v>15</v>
      </c>
      <c r="U7" s="196" t="s">
        <v>22</v>
      </c>
    </row>
    <row r="8" spans="1:21" ht="15" customHeight="1" thickBot="1" x14ac:dyDescent="0.25">
      <c r="A8" s="12"/>
      <c r="B8" s="1"/>
      <c r="C8" s="197"/>
      <c r="D8" s="197"/>
      <c r="E8" s="198"/>
      <c r="F8" s="197"/>
      <c r="G8" s="68" t="s">
        <v>401</v>
      </c>
      <c r="H8" s="69" t="s">
        <v>402</v>
      </c>
      <c r="I8" s="69" t="s">
        <v>403</v>
      </c>
      <c r="J8" s="69" t="s">
        <v>404</v>
      </c>
      <c r="K8" s="70" t="s">
        <v>140</v>
      </c>
      <c r="L8" s="70" t="s">
        <v>147</v>
      </c>
      <c r="M8" s="70" t="s">
        <v>143</v>
      </c>
      <c r="N8" s="70" t="s">
        <v>405</v>
      </c>
      <c r="O8" s="96"/>
      <c r="P8" s="97"/>
      <c r="Q8" s="197"/>
      <c r="R8" s="199"/>
      <c r="S8" s="197"/>
      <c r="U8" s="197"/>
    </row>
    <row r="9" spans="1:21" x14ac:dyDescent="0.2">
      <c r="A9" s="12">
        <v>3</v>
      </c>
      <c r="B9" s="76" t="str">
        <f>'FINAL Problem Scoring'!M7</f>
        <v>U of F</v>
      </c>
      <c r="C9" s="37">
        <f>'FINAL Problem Scoring'!$C$3</f>
        <v>83</v>
      </c>
      <c r="D9" s="53">
        <f>'FINAL Problem Scoring'!$M$3</f>
        <v>62.95</v>
      </c>
      <c r="E9" s="71">
        <f t="shared" ref="E9:E17" si="0">RANK(D9,$D$9:$D$17)</f>
        <v>1</v>
      </c>
      <c r="F9" s="37">
        <v>20</v>
      </c>
      <c r="G9" s="87">
        <v>15.5</v>
      </c>
      <c r="H9" s="87">
        <v>10.5</v>
      </c>
      <c r="I9" s="87">
        <v>17</v>
      </c>
      <c r="J9" s="87">
        <v>15.5</v>
      </c>
      <c r="K9" s="88">
        <v>18.5</v>
      </c>
      <c r="L9" s="88">
        <v>16.5</v>
      </c>
      <c r="M9" s="88">
        <v>13</v>
      </c>
      <c r="N9" s="88">
        <v>14.5</v>
      </c>
      <c r="O9" s="88"/>
      <c r="P9" s="88"/>
      <c r="Q9" s="55">
        <f>AVERAGE(G9:P9)</f>
        <v>15.125</v>
      </c>
      <c r="R9" s="123">
        <f t="shared" ref="R9:R17" si="1">RANK(Q9,$Q$9:$Q$17)</f>
        <v>3</v>
      </c>
      <c r="S9" s="41">
        <f t="shared" ref="S9:S17" si="2">Q9+D9</f>
        <v>78.075000000000003</v>
      </c>
      <c r="U9" s="56">
        <f t="shared" ref="U9:U17" si="3">RANK(S9,$S$9:$S$17)</f>
        <v>1</v>
      </c>
    </row>
    <row r="10" spans="1:21" x14ac:dyDescent="0.2">
      <c r="A10" s="12">
        <v>8</v>
      </c>
      <c r="B10" s="76" t="str">
        <f>'FINAL Problem Scoring'!O7</f>
        <v>UW</v>
      </c>
      <c r="C10" s="38">
        <f>'FINAL Problem Scoring'!$C$3</f>
        <v>83</v>
      </c>
      <c r="D10" s="54">
        <f>'FINAL Problem Scoring'!$O$3</f>
        <v>58.24</v>
      </c>
      <c r="E10" s="71">
        <f t="shared" si="0"/>
        <v>3</v>
      </c>
      <c r="F10" s="38">
        <v>20</v>
      </c>
      <c r="G10" s="87">
        <v>13</v>
      </c>
      <c r="H10" s="87">
        <v>9</v>
      </c>
      <c r="I10" s="89">
        <v>16.75</v>
      </c>
      <c r="J10" s="89">
        <v>11.25</v>
      </c>
      <c r="K10" s="90">
        <v>13</v>
      </c>
      <c r="L10" s="90">
        <v>17.5</v>
      </c>
      <c r="M10" s="90">
        <v>11</v>
      </c>
      <c r="N10" s="90">
        <v>17</v>
      </c>
      <c r="O10" s="88"/>
      <c r="P10" s="88"/>
      <c r="Q10" s="55">
        <f t="shared" ref="Q9:Q17" si="4">AVERAGE(G10:P10)</f>
        <v>13.5625</v>
      </c>
      <c r="R10" s="123">
        <f t="shared" si="1"/>
        <v>5</v>
      </c>
      <c r="S10" s="40">
        <f t="shared" si="2"/>
        <v>71.802500000000009</v>
      </c>
      <c r="U10" s="56">
        <f t="shared" si="3"/>
        <v>3</v>
      </c>
    </row>
    <row r="11" spans="1:21" x14ac:dyDescent="0.2">
      <c r="A11" s="12">
        <v>10</v>
      </c>
      <c r="B11" s="76" t="str">
        <f>'FINAL Problem Scoring'!K7</f>
        <v>Montana Tech</v>
      </c>
      <c r="C11" s="38">
        <f>'FINAL Problem Scoring'!$C$3</f>
        <v>83</v>
      </c>
      <c r="D11" s="54">
        <f>'FINAL Problem Scoring'!$K$3</f>
        <v>51.05</v>
      </c>
      <c r="E11" s="71">
        <f t="shared" si="0"/>
        <v>4</v>
      </c>
      <c r="F11" s="38">
        <v>20</v>
      </c>
      <c r="G11" s="87">
        <v>11.5</v>
      </c>
      <c r="H11" s="87">
        <v>8.5</v>
      </c>
      <c r="I11" s="89">
        <v>10.5</v>
      </c>
      <c r="J11" s="89">
        <v>11</v>
      </c>
      <c r="K11" s="90">
        <v>10</v>
      </c>
      <c r="L11" s="90">
        <v>11.5</v>
      </c>
      <c r="M11" s="90">
        <v>10.5</v>
      </c>
      <c r="N11" s="90">
        <v>15</v>
      </c>
      <c r="O11" s="88"/>
      <c r="P11" s="88"/>
      <c r="Q11" s="55">
        <f t="shared" si="4"/>
        <v>11.0625</v>
      </c>
      <c r="R11" s="123">
        <f t="shared" si="1"/>
        <v>7</v>
      </c>
      <c r="S11" s="40">
        <f t="shared" si="2"/>
        <v>62.112499999999997</v>
      </c>
      <c r="U11" s="56">
        <f t="shared" si="3"/>
        <v>5</v>
      </c>
    </row>
    <row r="12" spans="1:21" x14ac:dyDescent="0.2">
      <c r="B12" s="76" t="str">
        <f>'FINAL Problem Scoring'!N7</f>
        <v>U of NM</v>
      </c>
      <c r="C12" s="38">
        <f>'FINAL Problem Scoring'!$C$3</f>
        <v>83</v>
      </c>
      <c r="D12" s="54">
        <f>'FINAL Problem Scoring'!$N$3</f>
        <v>47.7</v>
      </c>
      <c r="E12" s="71">
        <f t="shared" si="0"/>
        <v>6</v>
      </c>
      <c r="F12" s="38">
        <v>20</v>
      </c>
      <c r="G12" s="87">
        <v>16.25</v>
      </c>
      <c r="H12" s="87">
        <v>13</v>
      </c>
      <c r="I12" s="89">
        <v>15.5</v>
      </c>
      <c r="J12" s="89">
        <v>17.25</v>
      </c>
      <c r="K12" s="90">
        <v>16.5</v>
      </c>
      <c r="L12" s="90">
        <v>18.5</v>
      </c>
      <c r="M12" s="90">
        <v>14</v>
      </c>
      <c r="N12" s="90">
        <v>15.5</v>
      </c>
      <c r="O12" s="88"/>
      <c r="P12" s="88"/>
      <c r="Q12" s="55">
        <f t="shared" si="4"/>
        <v>15.8125</v>
      </c>
      <c r="R12" s="123">
        <f t="shared" si="1"/>
        <v>2</v>
      </c>
      <c r="S12" s="40">
        <f t="shared" si="2"/>
        <v>63.512500000000003</v>
      </c>
      <c r="U12" s="56">
        <f t="shared" si="3"/>
        <v>4</v>
      </c>
    </row>
    <row r="13" spans="1:21" x14ac:dyDescent="0.2">
      <c r="B13" s="76" t="str">
        <f>'FINAL Problem Scoring'!J7</f>
        <v>Colorado State</v>
      </c>
      <c r="C13" s="38">
        <f>'FINAL Problem Scoring'!$C$3</f>
        <v>83</v>
      </c>
      <c r="D13" s="54">
        <f>'FINAL Problem Scoring'!$J$3</f>
        <v>60.019999999999996</v>
      </c>
      <c r="E13" s="71">
        <f t="shared" si="0"/>
        <v>2</v>
      </c>
      <c r="F13" s="38">
        <v>20</v>
      </c>
      <c r="G13" s="87">
        <v>17.5</v>
      </c>
      <c r="H13" s="87">
        <v>16.5</v>
      </c>
      <c r="I13" s="89">
        <v>15</v>
      </c>
      <c r="J13" s="89">
        <v>14</v>
      </c>
      <c r="K13" s="90">
        <v>16</v>
      </c>
      <c r="L13" s="90">
        <v>18.5</v>
      </c>
      <c r="M13" s="90">
        <v>15.5</v>
      </c>
      <c r="N13" s="90">
        <v>18</v>
      </c>
      <c r="O13" s="88"/>
      <c r="P13" s="88"/>
      <c r="Q13" s="55">
        <f t="shared" si="4"/>
        <v>16.375</v>
      </c>
      <c r="R13" s="123">
        <f t="shared" si="1"/>
        <v>1</v>
      </c>
      <c r="S13" s="40">
        <f t="shared" si="2"/>
        <v>76.394999999999996</v>
      </c>
      <c r="U13" s="56">
        <f t="shared" si="3"/>
        <v>2</v>
      </c>
    </row>
    <row r="14" spans="1:21" x14ac:dyDescent="0.2">
      <c r="B14" s="76" t="str">
        <f>'FINAL Problem Scoring'!H7</f>
        <v>CalPoly - SLO</v>
      </c>
      <c r="C14" s="38">
        <f>'FINAL Problem Scoring'!$C$3</f>
        <v>83</v>
      </c>
      <c r="D14" s="54">
        <f>'FINAL Problem Scoring'!$H$3</f>
        <v>40.5</v>
      </c>
      <c r="E14" s="71">
        <f t="shared" si="0"/>
        <v>7</v>
      </c>
      <c r="F14" s="38">
        <v>20</v>
      </c>
      <c r="G14" s="87">
        <v>13</v>
      </c>
      <c r="H14" s="87">
        <v>10.5</v>
      </c>
      <c r="I14" s="89">
        <v>17.75</v>
      </c>
      <c r="J14" s="89">
        <v>12.25</v>
      </c>
      <c r="K14" s="90">
        <v>15</v>
      </c>
      <c r="L14" s="90">
        <v>17</v>
      </c>
      <c r="M14" s="90">
        <v>15</v>
      </c>
      <c r="N14" s="90">
        <v>18.5</v>
      </c>
      <c r="O14" s="88"/>
      <c r="P14" s="88"/>
      <c r="Q14" s="55">
        <f t="shared" si="4"/>
        <v>14.875</v>
      </c>
      <c r="R14" s="123">
        <f t="shared" si="1"/>
        <v>4</v>
      </c>
      <c r="S14" s="40">
        <f t="shared" si="2"/>
        <v>55.375</v>
      </c>
      <c r="U14" s="56">
        <f t="shared" si="3"/>
        <v>7</v>
      </c>
    </row>
    <row r="15" spans="1:21" x14ac:dyDescent="0.2">
      <c r="A15" s="12">
        <v>7</v>
      </c>
      <c r="B15" s="76" t="str">
        <f>'FINAL Problem Scoring'!L7</f>
        <v>San Jose State</v>
      </c>
      <c r="C15" s="38">
        <f>'FINAL Problem Scoring'!$C$3</f>
        <v>83</v>
      </c>
      <c r="D15" s="54">
        <f>'FINAL Problem Scoring'!$L$3</f>
        <v>30.25</v>
      </c>
      <c r="E15" s="71">
        <f t="shared" si="0"/>
        <v>9</v>
      </c>
      <c r="F15" s="38">
        <v>20</v>
      </c>
      <c r="G15" s="87">
        <v>6.75</v>
      </c>
      <c r="H15" s="87">
        <v>6</v>
      </c>
      <c r="I15" s="89">
        <v>8</v>
      </c>
      <c r="J15" s="89">
        <v>14.25</v>
      </c>
      <c r="K15" s="90">
        <v>7</v>
      </c>
      <c r="L15" s="90">
        <v>13</v>
      </c>
      <c r="M15" s="90">
        <v>9.5</v>
      </c>
      <c r="N15" s="90">
        <v>10.5</v>
      </c>
      <c r="O15" s="88"/>
      <c r="P15" s="88"/>
      <c r="Q15" s="55">
        <f t="shared" si="4"/>
        <v>9.375</v>
      </c>
      <c r="R15" s="123">
        <f t="shared" si="1"/>
        <v>8</v>
      </c>
      <c r="S15" s="40">
        <f t="shared" si="2"/>
        <v>39.625</v>
      </c>
      <c r="U15" s="56">
        <f t="shared" si="3"/>
        <v>9</v>
      </c>
    </row>
    <row r="16" spans="1:21" x14ac:dyDescent="0.2">
      <c r="A16" s="12">
        <v>7</v>
      </c>
      <c r="B16" s="76" t="str">
        <f>'FINAL Problem Scoring'!I7</f>
        <v>Cal State - LB</v>
      </c>
      <c r="C16" s="38">
        <f>'FINAL Problem Scoring'!$C$3</f>
        <v>83</v>
      </c>
      <c r="D16" s="54">
        <f>'FINAL Problem Scoring'!$I$3</f>
        <v>34.6</v>
      </c>
      <c r="E16" s="71">
        <f t="shared" si="0"/>
        <v>8</v>
      </c>
      <c r="F16" s="38">
        <v>20</v>
      </c>
      <c r="G16" s="87">
        <v>11.5</v>
      </c>
      <c r="H16" s="87">
        <v>12</v>
      </c>
      <c r="I16" s="89">
        <v>13.5</v>
      </c>
      <c r="J16" s="89">
        <v>11.5</v>
      </c>
      <c r="K16" s="90">
        <v>14</v>
      </c>
      <c r="L16" s="90">
        <v>15.5</v>
      </c>
      <c r="M16" s="90">
        <v>10</v>
      </c>
      <c r="N16" s="90">
        <v>12</v>
      </c>
      <c r="O16" s="88"/>
      <c r="P16" s="88"/>
      <c r="Q16" s="55">
        <f t="shared" si="4"/>
        <v>12.5</v>
      </c>
      <c r="R16" s="123">
        <f t="shared" si="1"/>
        <v>6</v>
      </c>
      <c r="S16" s="40">
        <f t="shared" si="2"/>
        <v>47.1</v>
      </c>
      <c r="U16" s="56">
        <f t="shared" si="3"/>
        <v>8</v>
      </c>
    </row>
    <row r="17" spans="1:21" x14ac:dyDescent="0.2">
      <c r="A17" s="12">
        <v>8</v>
      </c>
      <c r="B17" s="76" t="str">
        <f>'FINAL Problem Scoring'!G7</f>
        <v>BYU - Idaho</v>
      </c>
      <c r="C17" s="38">
        <f>'FINAL Problem Scoring'!$C$3</f>
        <v>83</v>
      </c>
      <c r="D17" s="54">
        <f>'FINAL Problem Scoring'!$G$3</f>
        <v>49.4</v>
      </c>
      <c r="E17" s="71">
        <f t="shared" si="0"/>
        <v>5</v>
      </c>
      <c r="F17" s="38">
        <v>20</v>
      </c>
      <c r="G17" s="87">
        <v>5.75</v>
      </c>
      <c r="H17" s="87">
        <v>6</v>
      </c>
      <c r="I17" s="89">
        <v>9</v>
      </c>
      <c r="J17" s="89">
        <v>10.5</v>
      </c>
      <c r="K17" s="90">
        <v>10</v>
      </c>
      <c r="L17" s="90">
        <v>9</v>
      </c>
      <c r="M17" s="90">
        <v>6.5</v>
      </c>
      <c r="N17" s="90">
        <v>12</v>
      </c>
      <c r="O17" s="88"/>
      <c r="P17" s="88"/>
      <c r="Q17" s="55">
        <f t="shared" si="4"/>
        <v>8.59375</v>
      </c>
      <c r="R17" s="123">
        <f t="shared" si="1"/>
        <v>9</v>
      </c>
      <c r="S17" s="40">
        <f t="shared" si="2"/>
        <v>57.993749999999999</v>
      </c>
      <c r="U17" s="56">
        <f t="shared" si="3"/>
        <v>6</v>
      </c>
    </row>
    <row r="18" spans="1:21" x14ac:dyDescent="0.2">
      <c r="B18" s="4"/>
      <c r="Q18" s="39"/>
      <c r="R18" s="122"/>
    </row>
    <row r="19" spans="1:21" x14ac:dyDescent="0.2">
      <c r="B19" s="4"/>
      <c r="F19" s="39" t="s">
        <v>32</v>
      </c>
      <c r="G19" s="86">
        <f>AVERAGE(G9:G17)</f>
        <v>12.305555555555555</v>
      </c>
      <c r="H19" s="86">
        <f t="shared" ref="H19:P19" si="5">AVERAGE(H9:H17)</f>
        <v>10.222222222222221</v>
      </c>
      <c r="I19" s="86">
        <f t="shared" si="5"/>
        <v>13.666666666666666</v>
      </c>
      <c r="J19" s="86">
        <f t="shared" si="5"/>
        <v>13.055555555555555</v>
      </c>
      <c r="K19" s="86">
        <f t="shared" si="5"/>
        <v>13.333333333333334</v>
      </c>
      <c r="L19" s="86">
        <f t="shared" si="5"/>
        <v>15.222222222222221</v>
      </c>
      <c r="M19" s="86">
        <f t="shared" si="5"/>
        <v>11.666666666666666</v>
      </c>
      <c r="N19" s="86">
        <f t="shared" si="5"/>
        <v>14.777777777777779</v>
      </c>
      <c r="O19" s="86" t="e">
        <f t="shared" si="5"/>
        <v>#DIV/0!</v>
      </c>
      <c r="P19" s="86" t="e">
        <f t="shared" si="5"/>
        <v>#DIV/0!</v>
      </c>
      <c r="Q19" s="57"/>
      <c r="R19" s="122"/>
    </row>
    <row r="20" spans="1:21" x14ac:dyDescent="0.2">
      <c r="B20" s="4"/>
      <c r="H20" s="75"/>
      <c r="I20" s="75"/>
      <c r="K20" s="75"/>
      <c r="L20" s="75"/>
      <c r="M20" s="75"/>
    </row>
    <row r="21" spans="1:21" x14ac:dyDescent="0.2">
      <c r="D21" s="91">
        <f>MAX(D9:D17)-MIN(D9:D17)</f>
        <v>32.700000000000003</v>
      </c>
      <c r="Q21" s="91">
        <f>MAX(Q9:Q17)-MIN(Q9:Q17)</f>
        <v>7.78125</v>
      </c>
      <c r="S21" s="91">
        <f>MAX(S9:S17)-MIN(S9:S17)</f>
        <v>38.450000000000003</v>
      </c>
    </row>
  </sheetData>
  <sortState ref="A9:U19">
    <sortCondition ref="U9:U19"/>
  </sortState>
  <mergeCells count="9">
    <mergeCell ref="C7:C8"/>
    <mergeCell ref="U7:U8"/>
    <mergeCell ref="Q7:Q8"/>
    <mergeCell ref="S7:S8"/>
    <mergeCell ref="F7:F8"/>
    <mergeCell ref="D7:D8"/>
    <mergeCell ref="E7:E8"/>
    <mergeCell ref="R7:R8"/>
    <mergeCell ref="G7:P7"/>
  </mergeCells>
  <phoneticPr fontId="7" type="noConversion"/>
  <conditionalFormatting sqref="E9:E17">
    <cfRule type="top10" dxfId="200" priority="57" percent="1" bottom="1" rank="33"/>
    <cfRule type="top10" dxfId="199" priority="58" percent="1" rank="33"/>
    <cfRule type="top10" dxfId="198" priority="59" percent="1" rank="33"/>
    <cfRule type="top10" dxfId="197" priority="60" percent="1" rank="33"/>
    <cfRule type="top10" dxfId="196" priority="61" percent="1" bottom="1" rank="33"/>
  </conditionalFormatting>
  <conditionalFormatting sqref="R9:R17">
    <cfRule type="top10" dxfId="195" priority="67" percent="1" bottom="1" rank="33"/>
    <cfRule type="top10" dxfId="194" priority="68" percent="1" rank="33"/>
  </conditionalFormatting>
  <conditionalFormatting sqref="U9:U17">
    <cfRule type="top10" dxfId="193" priority="71" percent="1" bottom="1" rank="33"/>
    <cfRule type="top10" dxfId="192" priority="72" percent="1" rank="33"/>
  </conditionalFormatting>
  <pageMargins left="0.5" right="0.5" top="1" bottom="1" header="0.5" footer="0.5"/>
  <pageSetup scale="65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0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J16" sqref="J16"/>
    </sheetView>
  </sheetViews>
  <sheetFormatPr defaultRowHeight="15" x14ac:dyDescent="0.25"/>
  <cols>
    <col min="1" max="1" width="17.42578125" style="152" hidden="1" customWidth="1"/>
    <col min="2" max="2" width="12.7109375" style="152" bestFit="1" customWidth="1"/>
    <col min="3" max="3" width="39.28515625" style="152" bestFit="1" customWidth="1"/>
    <col min="4" max="4" width="8.42578125" style="153" bestFit="1" customWidth="1"/>
    <col min="5" max="5" width="56" style="152" hidden="1" customWidth="1"/>
    <col min="6" max="7" width="69.7109375" style="152" hidden="1" customWidth="1"/>
    <col min="8" max="8" width="63.42578125" style="152" hidden="1" customWidth="1"/>
    <col min="9" max="9" width="48.28515625" style="152" hidden="1" customWidth="1"/>
    <col min="10" max="10" width="45.85546875" style="152" customWidth="1"/>
    <col min="11" max="11" width="40.42578125" style="152" hidden="1" customWidth="1"/>
    <col min="12" max="12" width="54" style="152" hidden="1" customWidth="1"/>
    <col min="13" max="13" width="46.7109375" style="152" hidden="1" customWidth="1"/>
    <col min="14" max="14" width="18" style="152" hidden="1" customWidth="1"/>
    <col min="15" max="16384" width="9.140625" style="152"/>
  </cols>
  <sheetData>
    <row r="2" spans="1:14" s="173" customFormat="1" ht="75.75" customHeight="1" x14ac:dyDescent="0.2">
      <c r="A2" s="173" t="s">
        <v>286</v>
      </c>
      <c r="D2" s="173" t="s">
        <v>221</v>
      </c>
      <c r="E2" s="165" t="s">
        <v>281</v>
      </c>
      <c r="F2" s="165" t="s">
        <v>284</v>
      </c>
      <c r="G2" s="165" t="s">
        <v>283</v>
      </c>
      <c r="H2" s="165" t="s">
        <v>8</v>
      </c>
      <c r="I2" s="165" t="s">
        <v>63</v>
      </c>
      <c r="J2" s="165" t="s">
        <v>64</v>
      </c>
      <c r="K2" s="165" t="s">
        <v>107</v>
      </c>
      <c r="L2" s="165" t="s">
        <v>282</v>
      </c>
      <c r="M2" s="165" t="s">
        <v>285</v>
      </c>
      <c r="N2" s="173" t="s">
        <v>280</v>
      </c>
    </row>
    <row r="3" spans="1:14" x14ac:dyDescent="0.25">
      <c r="B3" s="222" t="s">
        <v>421</v>
      </c>
      <c r="C3" s="163"/>
      <c r="D3" s="162"/>
      <c r="E3" s="161"/>
      <c r="F3" s="161"/>
      <c r="G3" s="161"/>
      <c r="H3" s="161"/>
      <c r="I3" s="161"/>
      <c r="J3" s="161"/>
      <c r="K3" s="161"/>
      <c r="L3" s="161"/>
      <c r="M3" s="161"/>
    </row>
    <row r="4" spans="1:14" s="158" customFormat="1" ht="28.5" customHeight="1" x14ac:dyDescent="0.2">
      <c r="A4" s="168" t="s">
        <v>279</v>
      </c>
      <c r="B4" s="159" t="s">
        <v>278</v>
      </c>
      <c r="C4" s="159" t="s">
        <v>277</v>
      </c>
      <c r="D4" s="172">
        <v>1.5</v>
      </c>
      <c r="E4" s="155">
        <v>1</v>
      </c>
      <c r="F4" s="193">
        <v>0</v>
      </c>
      <c r="G4" s="193">
        <v>1</v>
      </c>
      <c r="H4" s="193">
        <v>0.5</v>
      </c>
      <c r="I4" s="193">
        <v>1.5</v>
      </c>
      <c r="J4" s="193">
        <v>1</v>
      </c>
      <c r="K4" s="193">
        <v>1.5</v>
      </c>
      <c r="L4" s="193">
        <v>1.5</v>
      </c>
      <c r="M4" s="193">
        <v>1.5</v>
      </c>
      <c r="N4" s="168" t="s">
        <v>276</v>
      </c>
    </row>
    <row r="5" spans="1:14" s="158" customFormat="1" ht="28.5" customHeight="1" x14ac:dyDescent="0.2">
      <c r="A5" s="168" t="s">
        <v>269</v>
      </c>
      <c r="B5" s="159" t="s">
        <v>275</v>
      </c>
      <c r="C5" s="159" t="s">
        <v>274</v>
      </c>
      <c r="D5" s="156">
        <v>2.5</v>
      </c>
      <c r="E5" s="155">
        <v>1.5</v>
      </c>
      <c r="F5" s="193">
        <v>1</v>
      </c>
      <c r="G5" s="193">
        <v>0.5</v>
      </c>
      <c r="H5" s="193">
        <v>1.5</v>
      </c>
      <c r="I5" s="193">
        <v>2</v>
      </c>
      <c r="J5" s="193">
        <v>1.5</v>
      </c>
      <c r="K5" s="193">
        <v>2</v>
      </c>
      <c r="L5" s="193">
        <v>2</v>
      </c>
      <c r="M5" s="193">
        <v>2</v>
      </c>
      <c r="N5" s="168" t="s">
        <v>273</v>
      </c>
    </row>
    <row r="6" spans="1:14" s="158" customFormat="1" ht="28.5" customHeight="1" x14ac:dyDescent="0.2">
      <c r="A6" s="168" t="s">
        <v>269</v>
      </c>
      <c r="B6" s="159" t="s">
        <v>272</v>
      </c>
      <c r="C6" s="159" t="s">
        <v>271</v>
      </c>
      <c r="D6" s="156">
        <v>4</v>
      </c>
      <c r="E6" s="155">
        <v>2.5</v>
      </c>
      <c r="F6" s="193">
        <v>0.5</v>
      </c>
      <c r="G6" s="193">
        <v>1</v>
      </c>
      <c r="H6" s="193">
        <v>1.5</v>
      </c>
      <c r="I6" s="193">
        <v>3.5</v>
      </c>
      <c r="J6" s="193">
        <v>0.5</v>
      </c>
      <c r="K6" s="193">
        <v>3.5</v>
      </c>
      <c r="L6" s="193">
        <v>2</v>
      </c>
      <c r="M6" s="193">
        <v>3</v>
      </c>
      <c r="N6" s="168" t="s">
        <v>270</v>
      </c>
    </row>
    <row r="7" spans="1:14" s="158" customFormat="1" ht="28.5" customHeight="1" x14ac:dyDescent="0.2">
      <c r="A7" s="168" t="s">
        <v>269</v>
      </c>
      <c r="B7" s="159" t="s">
        <v>268</v>
      </c>
      <c r="C7" s="159" t="s">
        <v>267</v>
      </c>
      <c r="D7" s="156">
        <v>2</v>
      </c>
      <c r="E7" s="155">
        <v>0.5</v>
      </c>
      <c r="F7" s="193">
        <v>1</v>
      </c>
      <c r="G7" s="193">
        <v>0</v>
      </c>
      <c r="H7" s="193">
        <v>0.5</v>
      </c>
      <c r="I7" s="193">
        <v>1.5</v>
      </c>
      <c r="J7" s="193">
        <v>0</v>
      </c>
      <c r="K7" s="193">
        <v>2</v>
      </c>
      <c r="L7" s="193">
        <v>1</v>
      </c>
      <c r="M7" s="193">
        <v>2</v>
      </c>
    </row>
    <row r="8" spans="1:14" s="158" customFormat="1" ht="28.5" customHeight="1" x14ac:dyDescent="0.2">
      <c r="A8" s="168" t="s">
        <v>266</v>
      </c>
      <c r="B8" s="159" t="s">
        <v>265</v>
      </c>
      <c r="C8" s="159" t="s">
        <v>264</v>
      </c>
      <c r="D8" s="156">
        <v>2</v>
      </c>
      <c r="E8" s="155">
        <v>2</v>
      </c>
      <c r="F8" s="193">
        <v>0.5</v>
      </c>
      <c r="G8" s="193">
        <v>1.5</v>
      </c>
      <c r="H8" s="193">
        <v>2</v>
      </c>
      <c r="I8" s="193">
        <v>1.5</v>
      </c>
      <c r="J8" s="193">
        <v>0</v>
      </c>
      <c r="K8" s="193">
        <v>2</v>
      </c>
      <c r="L8" s="193">
        <v>2</v>
      </c>
      <c r="M8" s="193">
        <v>2</v>
      </c>
      <c r="N8" s="168" t="s">
        <v>263</v>
      </c>
    </row>
    <row r="9" spans="1:14" s="160" customFormat="1" ht="28.5" customHeight="1" x14ac:dyDescent="0.2">
      <c r="A9" s="171" t="s">
        <v>262</v>
      </c>
      <c r="B9" s="159" t="s">
        <v>261</v>
      </c>
      <c r="C9" s="159" t="s">
        <v>260</v>
      </c>
      <c r="D9" s="170">
        <v>1.5</v>
      </c>
      <c r="E9" s="169">
        <v>1.5</v>
      </c>
      <c r="F9" s="170">
        <v>0.5</v>
      </c>
      <c r="G9" s="170">
        <v>1</v>
      </c>
      <c r="H9" s="170">
        <v>1.5</v>
      </c>
      <c r="I9" s="170">
        <v>1</v>
      </c>
      <c r="J9" s="170">
        <v>0</v>
      </c>
      <c r="K9" s="170">
        <v>1.5</v>
      </c>
      <c r="L9" s="170">
        <v>1</v>
      </c>
      <c r="M9" s="170">
        <v>1.5</v>
      </c>
    </row>
    <row r="10" spans="1:14" s="158" customFormat="1" ht="28.5" customHeight="1" x14ac:dyDescent="0.2">
      <c r="A10" s="168" t="s">
        <v>259</v>
      </c>
      <c r="B10" s="159" t="s">
        <v>258</v>
      </c>
      <c r="C10" s="159" t="s">
        <v>257</v>
      </c>
      <c r="D10" s="156">
        <v>1.5</v>
      </c>
      <c r="E10" s="155">
        <v>1.5</v>
      </c>
      <c r="F10" s="193">
        <v>0.5</v>
      </c>
      <c r="G10" s="193">
        <v>1</v>
      </c>
      <c r="H10" s="193">
        <v>1.5</v>
      </c>
      <c r="I10" s="193">
        <v>1</v>
      </c>
      <c r="J10" s="193">
        <v>0</v>
      </c>
      <c r="K10" s="193">
        <v>1.5</v>
      </c>
      <c r="L10" s="193">
        <v>1</v>
      </c>
      <c r="M10" s="193">
        <v>1.5</v>
      </c>
    </row>
    <row r="11" spans="1:14" x14ac:dyDescent="0.25">
      <c r="C11" s="154" t="s">
        <v>256</v>
      </c>
      <c r="D11" s="153">
        <f>SUM(D4:D10)</f>
        <v>15</v>
      </c>
      <c r="E11" s="153">
        <f t="shared" ref="E11:M11" si="0">SUM(E4:E8,E9:E10)</f>
        <v>10.5</v>
      </c>
      <c r="F11" s="153">
        <f t="shared" si="0"/>
        <v>4</v>
      </c>
      <c r="G11" s="153">
        <f t="shared" si="0"/>
        <v>6</v>
      </c>
      <c r="H11" s="153">
        <f t="shared" si="0"/>
        <v>9</v>
      </c>
      <c r="I11" s="153">
        <f t="shared" si="0"/>
        <v>12</v>
      </c>
      <c r="J11" s="153">
        <f t="shared" si="0"/>
        <v>3</v>
      </c>
      <c r="K11" s="153">
        <f t="shared" si="0"/>
        <v>14</v>
      </c>
      <c r="L11" s="153">
        <f t="shared" si="0"/>
        <v>10.5</v>
      </c>
      <c r="M11" s="153">
        <f t="shared" si="0"/>
        <v>13.5</v>
      </c>
    </row>
    <row r="12" spans="1:14" x14ac:dyDescent="0.25">
      <c r="C12" s="154"/>
      <c r="E12" s="153"/>
      <c r="F12" s="153"/>
      <c r="G12" s="153"/>
      <c r="H12" s="153"/>
      <c r="I12" s="153"/>
      <c r="J12" s="153"/>
      <c r="K12" s="153"/>
      <c r="L12" s="153"/>
      <c r="M12" s="153"/>
    </row>
    <row r="13" spans="1:14" ht="23.25" customHeight="1" x14ac:dyDescent="0.25">
      <c r="C13" s="154" t="s">
        <v>255</v>
      </c>
      <c r="E13" s="168" t="s">
        <v>248</v>
      </c>
      <c r="F13" s="154" t="s">
        <v>254</v>
      </c>
      <c r="G13" s="154" t="s">
        <v>252</v>
      </c>
      <c r="H13" s="154" t="s">
        <v>253</v>
      </c>
      <c r="I13" s="168" t="s">
        <v>251</v>
      </c>
      <c r="J13" s="154" t="s">
        <v>250</v>
      </c>
      <c r="K13" s="154" t="s">
        <v>249</v>
      </c>
      <c r="L13" s="154" t="s">
        <v>249</v>
      </c>
      <c r="M13" s="154" t="s">
        <v>249</v>
      </c>
    </row>
    <row r="14" spans="1:14" ht="26.25" x14ac:dyDescent="0.25">
      <c r="E14" s="168" t="s">
        <v>239</v>
      </c>
      <c r="F14" s="223" t="s">
        <v>246</v>
      </c>
      <c r="G14" s="225" t="s">
        <v>244</v>
      </c>
      <c r="H14" s="154" t="s">
        <v>245</v>
      </c>
      <c r="I14" s="168" t="s">
        <v>243</v>
      </c>
      <c r="J14" s="154" t="s">
        <v>242</v>
      </c>
      <c r="K14" s="154" t="s">
        <v>241</v>
      </c>
      <c r="L14" s="223" t="s">
        <v>240</v>
      </c>
      <c r="M14" s="154" t="s">
        <v>247</v>
      </c>
    </row>
    <row r="15" spans="1:14" ht="26.25" x14ac:dyDescent="0.25">
      <c r="E15" s="167" t="s">
        <v>231</v>
      </c>
      <c r="F15" s="168" t="s">
        <v>238</v>
      </c>
      <c r="G15" s="168" t="s">
        <v>236</v>
      </c>
      <c r="H15" s="223" t="s">
        <v>237</v>
      </c>
      <c r="I15" s="168" t="s">
        <v>235</v>
      </c>
      <c r="J15" s="154" t="s">
        <v>234</v>
      </c>
      <c r="K15" s="154" t="s">
        <v>233</v>
      </c>
      <c r="L15" s="154" t="s">
        <v>232</v>
      </c>
      <c r="M15" s="154"/>
    </row>
    <row r="16" spans="1:14" x14ac:dyDescent="0.25">
      <c r="E16" s="168" t="s">
        <v>225</v>
      </c>
      <c r="F16" s="154" t="s">
        <v>230</v>
      </c>
      <c r="G16" s="154" t="s">
        <v>228</v>
      </c>
      <c r="H16" s="154" t="s">
        <v>229</v>
      </c>
      <c r="J16" s="154"/>
      <c r="K16" s="154" t="s">
        <v>227</v>
      </c>
      <c r="L16" s="154" t="s">
        <v>226</v>
      </c>
      <c r="M16" s="154"/>
    </row>
    <row r="17" spans="6:12" x14ac:dyDescent="0.25">
      <c r="F17" s="154"/>
      <c r="G17" s="154" t="s">
        <v>223</v>
      </c>
      <c r="H17" s="154" t="s">
        <v>224</v>
      </c>
      <c r="I17" s="154"/>
      <c r="J17" s="154"/>
      <c r="K17" s="154"/>
    </row>
    <row r="18" spans="6:12" x14ac:dyDescent="0.25">
      <c r="F18" s="154"/>
      <c r="G18" s="154" t="s">
        <v>222</v>
      </c>
      <c r="H18" s="154"/>
      <c r="I18" s="154"/>
      <c r="J18" s="154"/>
      <c r="L18" s="154"/>
    </row>
    <row r="19" spans="6:12" x14ac:dyDescent="0.25">
      <c r="F19" s="154"/>
      <c r="G19" s="154"/>
      <c r="H19" s="154"/>
      <c r="I19" s="154"/>
      <c r="J19" s="154"/>
      <c r="L19" s="154"/>
    </row>
    <row r="20" spans="6:12" x14ac:dyDescent="0.25">
      <c r="G20" s="154"/>
      <c r="I20" s="154"/>
      <c r="K20" s="154"/>
    </row>
  </sheetData>
  <printOptions horizontalCentered="1" verticalCentered="1"/>
  <pageMargins left="0.7" right="0.7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6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N18" sqref="N18"/>
    </sheetView>
  </sheetViews>
  <sheetFormatPr defaultRowHeight="15" x14ac:dyDescent="0.25"/>
  <cols>
    <col min="1" max="1" width="9.140625" style="152"/>
    <col min="2" max="2" width="41.5703125" style="152" customWidth="1"/>
    <col min="3" max="3" width="17.5703125" style="153" bestFit="1" customWidth="1"/>
    <col min="4" max="4" width="41.42578125" style="152" hidden="1" customWidth="1"/>
    <col min="5" max="5" width="37.5703125" style="152" hidden="1" customWidth="1"/>
    <col min="6" max="6" width="42.85546875" style="152" hidden="1" customWidth="1"/>
    <col min="7" max="7" width="54.5703125" style="152" hidden="1" customWidth="1"/>
    <col min="8" max="8" width="36" style="152" hidden="1" customWidth="1"/>
    <col min="9" max="9" width="28.28515625" style="152" customWidth="1"/>
    <col min="10" max="10" width="35.7109375" style="152" hidden="1" customWidth="1"/>
    <col min="11" max="11" width="31.140625" style="152" hidden="1" customWidth="1"/>
    <col min="12" max="12" width="1.7109375" style="152" hidden="1" customWidth="1"/>
    <col min="14" max="16384" width="9.140625" style="152"/>
  </cols>
  <sheetData>
    <row r="2" spans="2:12" s="164" customFormat="1" ht="75.75" customHeight="1" x14ac:dyDescent="0.2">
      <c r="B2" s="167" t="s">
        <v>221</v>
      </c>
      <c r="C2" s="166"/>
      <c r="D2" s="165" t="s">
        <v>281</v>
      </c>
      <c r="E2" s="165" t="s">
        <v>284</v>
      </c>
      <c r="F2" s="165" t="s">
        <v>371</v>
      </c>
      <c r="G2" s="165" t="s">
        <v>8</v>
      </c>
      <c r="H2" s="165" t="s">
        <v>63</v>
      </c>
      <c r="I2" s="165" t="s">
        <v>370</v>
      </c>
      <c r="J2" s="165" t="s">
        <v>216</v>
      </c>
      <c r="K2" s="165" t="s">
        <v>369</v>
      </c>
      <c r="L2" s="165" t="s">
        <v>89</v>
      </c>
    </row>
    <row r="3" spans="2:12" x14ac:dyDescent="0.25">
      <c r="B3" s="222" t="s">
        <v>419</v>
      </c>
      <c r="C3" s="162"/>
      <c r="D3" s="161"/>
      <c r="E3" s="161"/>
      <c r="F3" s="161"/>
      <c r="G3" s="161"/>
      <c r="H3" s="161"/>
      <c r="I3" s="161"/>
      <c r="J3" s="161"/>
      <c r="K3" s="161"/>
      <c r="L3" s="161"/>
    </row>
    <row r="4" spans="2:12" s="158" customFormat="1" ht="28.5" customHeight="1" x14ac:dyDescent="0.2">
      <c r="B4" s="159" t="s">
        <v>366</v>
      </c>
      <c r="C4" s="156">
        <v>2</v>
      </c>
      <c r="D4" s="193">
        <v>0</v>
      </c>
      <c r="E4" s="193">
        <v>0</v>
      </c>
      <c r="F4" s="193">
        <v>1</v>
      </c>
      <c r="G4" s="193">
        <v>1</v>
      </c>
      <c r="H4" s="193">
        <v>1</v>
      </c>
      <c r="I4" s="193">
        <v>0.5</v>
      </c>
      <c r="J4" s="155">
        <v>1</v>
      </c>
      <c r="K4" s="193">
        <v>1</v>
      </c>
      <c r="L4" s="193">
        <v>0</v>
      </c>
    </row>
    <row r="5" spans="2:12" s="158" customFormat="1" ht="28.5" customHeight="1" x14ac:dyDescent="0.2">
      <c r="B5" s="159" t="s">
        <v>365</v>
      </c>
      <c r="C5" s="156">
        <v>1</v>
      </c>
      <c r="D5" s="193">
        <v>0</v>
      </c>
      <c r="E5" s="193">
        <v>0.5</v>
      </c>
      <c r="F5" s="193">
        <v>0.5</v>
      </c>
      <c r="G5" s="193">
        <v>1</v>
      </c>
      <c r="H5" s="193">
        <v>1</v>
      </c>
      <c r="I5" s="193">
        <v>0.5</v>
      </c>
      <c r="J5" s="155">
        <v>0.5</v>
      </c>
      <c r="K5" s="193">
        <v>1</v>
      </c>
      <c r="L5" s="193">
        <v>0.5</v>
      </c>
    </row>
    <row r="6" spans="2:12" s="158" customFormat="1" ht="28.5" customHeight="1" x14ac:dyDescent="0.2">
      <c r="B6" s="175" t="s">
        <v>364</v>
      </c>
      <c r="C6" s="156">
        <v>1</v>
      </c>
      <c r="D6" s="193">
        <v>0.5</v>
      </c>
      <c r="E6" s="193">
        <v>0.5</v>
      </c>
      <c r="F6" s="193">
        <v>0.5</v>
      </c>
      <c r="G6" s="193">
        <v>1</v>
      </c>
      <c r="H6" s="193">
        <v>1</v>
      </c>
      <c r="I6" s="193">
        <v>0</v>
      </c>
      <c r="J6" s="155">
        <v>1</v>
      </c>
      <c r="K6" s="193">
        <v>1</v>
      </c>
      <c r="L6" s="193">
        <v>0.75</v>
      </c>
    </row>
    <row r="7" spans="2:12" s="158" customFormat="1" ht="28.5" customHeight="1" x14ac:dyDescent="0.2">
      <c r="B7" s="159" t="s">
        <v>363</v>
      </c>
      <c r="C7" s="156">
        <v>1</v>
      </c>
      <c r="D7" s="193">
        <v>0</v>
      </c>
      <c r="E7" s="193">
        <v>0.5</v>
      </c>
      <c r="F7" s="193">
        <v>0.5</v>
      </c>
      <c r="G7" s="193">
        <v>1</v>
      </c>
      <c r="H7" s="193">
        <v>1</v>
      </c>
      <c r="I7" s="193">
        <v>0</v>
      </c>
      <c r="J7" s="155">
        <v>1</v>
      </c>
      <c r="K7" s="193">
        <v>1</v>
      </c>
      <c r="L7" s="193">
        <v>0.5</v>
      </c>
    </row>
    <row r="8" spans="2:12" s="158" customFormat="1" ht="28.5" customHeight="1" x14ac:dyDescent="0.2">
      <c r="B8" s="159" t="s">
        <v>362</v>
      </c>
      <c r="C8" s="156">
        <v>1</v>
      </c>
      <c r="D8" s="193">
        <v>0</v>
      </c>
      <c r="E8" s="193">
        <v>0.5</v>
      </c>
      <c r="F8" s="193">
        <v>1</v>
      </c>
      <c r="G8" s="193">
        <v>1</v>
      </c>
      <c r="H8" s="193">
        <v>1</v>
      </c>
      <c r="I8" s="193">
        <v>1</v>
      </c>
      <c r="J8" s="155">
        <v>1</v>
      </c>
      <c r="K8" s="193">
        <v>1</v>
      </c>
      <c r="L8" s="193">
        <v>0.5</v>
      </c>
    </row>
    <row r="9" spans="2:12" s="160" customFormat="1" ht="28.5" customHeight="1" x14ac:dyDescent="0.2">
      <c r="B9" s="159" t="s">
        <v>361</v>
      </c>
      <c r="C9" s="170">
        <v>1</v>
      </c>
      <c r="D9" s="170">
        <v>0</v>
      </c>
      <c r="E9" s="170">
        <v>0</v>
      </c>
      <c r="F9" s="170">
        <v>1</v>
      </c>
      <c r="G9" s="170">
        <v>1</v>
      </c>
      <c r="H9" s="170">
        <v>1</v>
      </c>
      <c r="I9" s="170">
        <v>0.5</v>
      </c>
      <c r="J9" s="169">
        <v>0.5</v>
      </c>
      <c r="K9" s="170">
        <v>0.5</v>
      </c>
      <c r="L9" s="170">
        <v>0</v>
      </c>
    </row>
    <row r="10" spans="2:12" s="158" customFormat="1" ht="28.5" customHeight="1" x14ac:dyDescent="0.2">
      <c r="B10" s="159" t="s">
        <v>360</v>
      </c>
      <c r="C10" s="156">
        <v>1.5</v>
      </c>
      <c r="D10" s="193">
        <v>1</v>
      </c>
      <c r="E10" s="193">
        <v>0.5</v>
      </c>
      <c r="F10" s="193">
        <v>0.5</v>
      </c>
      <c r="G10" s="193">
        <v>1</v>
      </c>
      <c r="H10" s="193">
        <v>0.5</v>
      </c>
      <c r="I10" s="193"/>
      <c r="J10" s="155">
        <v>1</v>
      </c>
      <c r="K10" s="193">
        <v>0</v>
      </c>
      <c r="L10" s="193">
        <v>0.5</v>
      </c>
    </row>
    <row r="11" spans="2:12" s="158" customFormat="1" ht="28.5" customHeight="1" x14ac:dyDescent="0.2">
      <c r="B11" s="159" t="s">
        <v>359</v>
      </c>
      <c r="C11" s="156">
        <v>1.5</v>
      </c>
      <c r="D11" s="193">
        <v>1</v>
      </c>
      <c r="E11" s="193">
        <v>0</v>
      </c>
      <c r="F11" s="193">
        <v>0</v>
      </c>
      <c r="G11" s="193">
        <v>0</v>
      </c>
      <c r="H11" s="193">
        <v>0.5</v>
      </c>
      <c r="I11" s="193">
        <v>0.25</v>
      </c>
      <c r="J11" s="155">
        <v>1</v>
      </c>
      <c r="K11" s="193">
        <v>0</v>
      </c>
      <c r="L11" s="193">
        <v>1</v>
      </c>
    </row>
    <row r="12" spans="2:12" s="158" customFormat="1" ht="28.5" customHeight="1" x14ac:dyDescent="0.2">
      <c r="B12" s="159" t="s">
        <v>358</v>
      </c>
      <c r="C12" s="156">
        <v>1</v>
      </c>
      <c r="D12" s="193">
        <v>0</v>
      </c>
      <c r="E12" s="193">
        <v>0</v>
      </c>
      <c r="F12" s="193">
        <v>0</v>
      </c>
      <c r="G12" s="193">
        <v>1</v>
      </c>
      <c r="H12" s="193">
        <v>0.25</v>
      </c>
      <c r="I12" s="193">
        <v>0.25</v>
      </c>
      <c r="J12" s="155">
        <v>0.5</v>
      </c>
      <c r="K12" s="193">
        <v>0.5</v>
      </c>
      <c r="L12" s="193">
        <v>0.5</v>
      </c>
    </row>
    <row r="13" spans="2:12" s="158" customFormat="1" ht="28.5" customHeight="1" x14ac:dyDescent="0.2">
      <c r="B13" s="159" t="s">
        <v>357</v>
      </c>
      <c r="C13" s="156">
        <v>1</v>
      </c>
      <c r="D13" s="193">
        <v>0</v>
      </c>
      <c r="E13" s="193">
        <v>0</v>
      </c>
      <c r="F13" s="193">
        <v>0</v>
      </c>
      <c r="G13" s="193">
        <v>1</v>
      </c>
      <c r="H13" s="193">
        <v>0.5</v>
      </c>
      <c r="I13" s="193">
        <v>1</v>
      </c>
      <c r="J13" s="155">
        <v>1</v>
      </c>
      <c r="K13" s="193">
        <v>0</v>
      </c>
      <c r="L13" s="193">
        <v>0.5</v>
      </c>
    </row>
    <row r="14" spans="2:12" s="158" customFormat="1" ht="28.5" customHeight="1" x14ac:dyDescent="0.2">
      <c r="B14" s="159" t="s">
        <v>356</v>
      </c>
      <c r="C14" s="156">
        <v>0.5</v>
      </c>
      <c r="D14" s="193">
        <v>0.5</v>
      </c>
      <c r="E14" s="193">
        <v>0.25</v>
      </c>
      <c r="F14" s="193">
        <v>0.25</v>
      </c>
      <c r="G14" s="193">
        <v>0.5</v>
      </c>
      <c r="H14" s="193">
        <v>0.25</v>
      </c>
      <c r="I14" s="193">
        <v>0.25</v>
      </c>
      <c r="J14" s="155">
        <v>0.5</v>
      </c>
      <c r="K14" s="193">
        <v>0.5</v>
      </c>
      <c r="L14" s="193">
        <v>0.25</v>
      </c>
    </row>
    <row r="15" spans="2:12" s="158" customFormat="1" ht="28.5" customHeight="1" x14ac:dyDescent="0.2">
      <c r="B15" s="159" t="s">
        <v>355</v>
      </c>
      <c r="C15" s="156">
        <v>1.5</v>
      </c>
      <c r="D15" s="193">
        <v>0.5</v>
      </c>
      <c r="E15" s="193">
        <v>0</v>
      </c>
      <c r="F15" s="193">
        <v>1</v>
      </c>
      <c r="G15" s="193">
        <v>1.5</v>
      </c>
      <c r="H15" s="193">
        <v>0.5</v>
      </c>
      <c r="I15" s="193">
        <v>1</v>
      </c>
      <c r="J15" s="155">
        <v>0.5</v>
      </c>
      <c r="K15" s="193">
        <v>0.5</v>
      </c>
      <c r="L15" s="193">
        <v>0.5</v>
      </c>
    </row>
    <row r="16" spans="2:12" s="158" customFormat="1" ht="28.5" customHeight="1" x14ac:dyDescent="0.2">
      <c r="B16" s="159" t="s">
        <v>354</v>
      </c>
      <c r="C16" s="156">
        <v>1</v>
      </c>
      <c r="D16" s="193">
        <v>0.5</v>
      </c>
      <c r="E16" s="193">
        <v>0</v>
      </c>
      <c r="F16" s="193">
        <v>0.5</v>
      </c>
      <c r="G16" s="193">
        <v>1</v>
      </c>
      <c r="H16" s="193">
        <v>0.5</v>
      </c>
      <c r="I16" s="193">
        <v>0.5</v>
      </c>
      <c r="J16" s="155">
        <v>1</v>
      </c>
      <c r="K16" s="193">
        <v>0</v>
      </c>
      <c r="L16" s="193">
        <v>0.5</v>
      </c>
    </row>
    <row r="17" spans="2:13" s="158" customFormat="1" ht="28.5" customHeight="1" x14ac:dyDescent="0.2">
      <c r="B17" s="159"/>
      <c r="C17" s="156"/>
      <c r="D17" s="155"/>
      <c r="E17" s="155"/>
      <c r="F17" s="155"/>
      <c r="G17" s="155"/>
      <c r="H17" s="155"/>
      <c r="I17" s="155"/>
      <c r="J17" s="155"/>
      <c r="K17" s="193"/>
      <c r="L17" s="155"/>
    </row>
    <row r="18" spans="2:13" x14ac:dyDescent="0.25">
      <c r="C18" s="153">
        <f t="shared" ref="C18:L18" si="0">SUM(C4:C8,C9:C17)</f>
        <v>15</v>
      </c>
      <c r="D18" s="153">
        <f t="shared" si="0"/>
        <v>4</v>
      </c>
      <c r="E18" s="153">
        <f t="shared" si="0"/>
        <v>2.75</v>
      </c>
      <c r="F18" s="153">
        <f t="shared" si="0"/>
        <v>6.75</v>
      </c>
      <c r="G18" s="153">
        <f t="shared" si="0"/>
        <v>12</v>
      </c>
      <c r="H18" s="153">
        <f t="shared" si="0"/>
        <v>9</v>
      </c>
      <c r="I18" s="153">
        <f t="shared" si="0"/>
        <v>5.75</v>
      </c>
      <c r="J18" s="153">
        <f t="shared" si="0"/>
        <v>10.5</v>
      </c>
      <c r="K18" s="153">
        <f t="shared" si="0"/>
        <v>7</v>
      </c>
      <c r="L18" s="153">
        <f t="shared" si="0"/>
        <v>6</v>
      </c>
    </row>
    <row r="21" spans="2:13" s="158" customFormat="1" ht="20.25" customHeight="1" x14ac:dyDescent="0.2">
      <c r="C21" s="231"/>
      <c r="D21" s="168" t="s">
        <v>352</v>
      </c>
      <c r="E21" s="168" t="s">
        <v>353</v>
      </c>
      <c r="F21" s="234" t="s">
        <v>342</v>
      </c>
      <c r="G21" s="168" t="s">
        <v>346</v>
      </c>
      <c r="H21" s="168" t="s">
        <v>350</v>
      </c>
      <c r="I21" s="168" t="s">
        <v>349</v>
      </c>
      <c r="J21" s="167" t="s">
        <v>347</v>
      </c>
      <c r="K21" s="168" t="s">
        <v>348</v>
      </c>
      <c r="L21" s="167" t="s">
        <v>351</v>
      </c>
      <c r="M21" s="236"/>
    </row>
    <row r="22" spans="2:13" s="232" customFormat="1" ht="25.5" x14ac:dyDescent="0.2">
      <c r="D22" s="233" t="s">
        <v>344</v>
      </c>
      <c r="E22" s="233" t="s">
        <v>345</v>
      </c>
      <c r="F22" s="168" t="s">
        <v>335</v>
      </c>
      <c r="G22" s="234" t="s">
        <v>339</v>
      </c>
      <c r="H22" s="233" t="s">
        <v>333</v>
      </c>
      <c r="I22" s="233" t="s">
        <v>341</v>
      </c>
      <c r="K22" s="234" t="s">
        <v>340</v>
      </c>
      <c r="L22" s="233" t="s">
        <v>343</v>
      </c>
      <c r="M22" s="235"/>
    </row>
    <row r="23" spans="2:13" ht="39" x14ac:dyDescent="0.25">
      <c r="D23" s="154" t="s">
        <v>337</v>
      </c>
      <c r="E23" s="154" t="s">
        <v>338</v>
      </c>
      <c r="I23" s="223" t="s">
        <v>334</v>
      </c>
      <c r="L23" s="154" t="s">
        <v>336</v>
      </c>
    </row>
    <row r="24" spans="2:13" x14ac:dyDescent="0.25">
      <c r="D24" s="154" t="s">
        <v>332</v>
      </c>
      <c r="E24" s="154" t="s">
        <v>333</v>
      </c>
    </row>
    <row r="25" spans="2:13" x14ac:dyDescent="0.25">
      <c r="D25" s="154" t="s">
        <v>330</v>
      </c>
      <c r="E25" s="154" t="s">
        <v>331</v>
      </c>
    </row>
    <row r="26" spans="2:13" x14ac:dyDescent="0.25">
      <c r="D26" s="154"/>
    </row>
  </sheetData>
  <printOptions horizontalCentered="1" verticalCentered="1"/>
  <pageMargins left="0.7" right="0.7" top="0.75" bottom="0.75" header="0.3" footer="0.3"/>
  <pageSetup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23"/>
  <sheetViews>
    <sheetView zoomScale="70" zoomScaleNormal="70" workbookViewId="0">
      <selection activeCell="O21" sqref="O21"/>
    </sheetView>
  </sheetViews>
  <sheetFormatPr defaultColWidth="9.140625" defaultRowHeight="15" x14ac:dyDescent="0.25"/>
  <cols>
    <col min="1" max="1" width="9.140625" style="152"/>
    <col min="2" max="2" width="41.5703125" style="174" customWidth="1"/>
    <col min="3" max="3" width="17.5703125" style="153" bestFit="1" customWidth="1"/>
    <col min="4" max="4" width="9.140625" style="152" hidden="1" customWidth="1"/>
    <col min="5" max="5" width="9.140625" style="152" customWidth="1"/>
    <col min="6" max="6" width="9.140625" style="152" hidden="1" customWidth="1"/>
    <col min="7" max="7" width="9.140625" style="153" hidden="1" customWidth="1"/>
    <col min="8" max="8" width="14" style="152" hidden="1" customWidth="1"/>
    <col min="9" max="9" width="9.140625" style="152" hidden="1" customWidth="1"/>
    <col min="10" max="10" width="9.140625" style="153" hidden="1" customWidth="1"/>
    <col min="11" max="14" width="9.140625" style="152" hidden="1" customWidth="1"/>
    <col min="15" max="15" width="38.7109375" style="174" customWidth="1"/>
    <col min="16" max="16384" width="9.140625" style="152"/>
  </cols>
  <sheetData>
    <row r="2" spans="1:15" s="164" customFormat="1" ht="75.75" customHeight="1" x14ac:dyDescent="0.2">
      <c r="B2" s="167" t="s">
        <v>37</v>
      </c>
      <c r="C2" s="166"/>
      <c r="D2" s="165" t="s">
        <v>219</v>
      </c>
      <c r="E2" s="165" t="s">
        <v>218</v>
      </c>
      <c r="F2" s="165" t="s">
        <v>371</v>
      </c>
      <c r="G2" s="165" t="s">
        <v>399</v>
      </c>
      <c r="H2" s="165" t="s">
        <v>63</v>
      </c>
      <c r="I2" s="165" t="s">
        <v>398</v>
      </c>
      <c r="J2" s="165" t="s">
        <v>216</v>
      </c>
      <c r="K2" s="165" t="s">
        <v>30</v>
      </c>
      <c r="L2" s="165" t="s">
        <v>28</v>
      </c>
      <c r="M2" s="165" t="s">
        <v>368</v>
      </c>
      <c r="N2" s="165" t="s">
        <v>367</v>
      </c>
    </row>
    <row r="3" spans="1:15" x14ac:dyDescent="0.25">
      <c r="A3" s="190"/>
      <c r="B3" s="226" t="s">
        <v>420</v>
      </c>
      <c r="C3" s="162"/>
      <c r="D3" s="161"/>
      <c r="E3" s="161"/>
      <c r="F3" s="161"/>
      <c r="G3" s="224"/>
      <c r="H3" s="161"/>
      <c r="I3" s="161"/>
      <c r="J3" s="224"/>
      <c r="K3" s="161"/>
      <c r="L3" s="161"/>
      <c r="M3" s="161"/>
      <c r="N3" s="161"/>
    </row>
    <row r="4" spans="1:15" s="158" customFormat="1" ht="51.75" customHeight="1" x14ac:dyDescent="0.2">
      <c r="A4" s="205" t="s">
        <v>397</v>
      </c>
      <c r="B4" s="175" t="s">
        <v>396</v>
      </c>
      <c r="C4" s="156">
        <v>2</v>
      </c>
      <c r="D4" s="155">
        <v>1</v>
      </c>
      <c r="E4" s="155">
        <v>2</v>
      </c>
      <c r="F4" s="155">
        <v>1</v>
      </c>
      <c r="G4" s="193">
        <v>1</v>
      </c>
      <c r="H4" s="193">
        <v>2</v>
      </c>
      <c r="I4" s="193">
        <v>1</v>
      </c>
      <c r="J4" s="193">
        <v>2</v>
      </c>
      <c r="K4" s="193">
        <v>1</v>
      </c>
      <c r="L4" s="155">
        <v>2</v>
      </c>
      <c r="M4" s="155"/>
      <c r="N4" s="155"/>
      <c r="O4" s="164"/>
    </row>
    <row r="5" spans="1:15" s="158" customFormat="1" ht="28.5" customHeight="1" x14ac:dyDescent="0.2">
      <c r="A5" s="205"/>
      <c r="B5" s="175" t="s">
        <v>395</v>
      </c>
      <c r="C5" s="156">
        <v>2</v>
      </c>
      <c r="D5" s="155">
        <v>1</v>
      </c>
      <c r="E5" s="155">
        <v>2</v>
      </c>
      <c r="F5" s="155">
        <v>1</v>
      </c>
      <c r="G5" s="193">
        <v>1</v>
      </c>
      <c r="H5" s="193">
        <v>2</v>
      </c>
      <c r="I5" s="193">
        <v>2</v>
      </c>
      <c r="J5" s="193">
        <v>2</v>
      </c>
      <c r="K5" s="193">
        <v>1</v>
      </c>
      <c r="L5" s="155">
        <v>2</v>
      </c>
      <c r="M5" s="155"/>
      <c r="N5" s="155"/>
      <c r="O5" s="164"/>
    </row>
    <row r="6" spans="1:15" s="158" customFormat="1" ht="28.5" customHeight="1" x14ac:dyDescent="0.2">
      <c r="A6" s="205"/>
      <c r="B6" s="175" t="s">
        <v>394</v>
      </c>
      <c r="C6" s="156">
        <v>1</v>
      </c>
      <c r="D6" s="155">
        <v>0.5</v>
      </c>
      <c r="E6" s="169">
        <v>1</v>
      </c>
      <c r="F6" s="155">
        <v>0.5</v>
      </c>
      <c r="G6" s="193">
        <v>0.25</v>
      </c>
      <c r="H6" s="193">
        <v>0</v>
      </c>
      <c r="I6" s="193">
        <v>0</v>
      </c>
      <c r="J6" s="193">
        <v>0</v>
      </c>
      <c r="K6" s="193">
        <v>0</v>
      </c>
      <c r="L6" s="155">
        <v>0.5</v>
      </c>
      <c r="M6" s="155"/>
      <c r="N6" s="155"/>
      <c r="O6" s="164" t="s">
        <v>425</v>
      </c>
    </row>
    <row r="7" spans="1:15" s="158" customFormat="1" x14ac:dyDescent="0.2">
      <c r="A7" s="205" t="s">
        <v>393</v>
      </c>
      <c r="B7" s="175" t="s">
        <v>392</v>
      </c>
      <c r="C7" s="156">
        <v>1</v>
      </c>
      <c r="D7" s="155">
        <v>0.5</v>
      </c>
      <c r="E7" s="155">
        <v>1</v>
      </c>
      <c r="F7" s="155">
        <v>0.5</v>
      </c>
      <c r="G7" s="193">
        <v>0.5</v>
      </c>
      <c r="H7" s="193">
        <v>0.5</v>
      </c>
      <c r="I7" s="193">
        <v>1</v>
      </c>
      <c r="J7" s="193">
        <v>1</v>
      </c>
      <c r="K7" s="193">
        <v>0.5</v>
      </c>
      <c r="L7" s="155">
        <v>1</v>
      </c>
      <c r="M7" s="155"/>
      <c r="N7" s="155"/>
      <c r="O7" s="164"/>
    </row>
    <row r="8" spans="1:15" s="158" customFormat="1" x14ac:dyDescent="0.2">
      <c r="A8" s="206"/>
      <c r="B8" s="175" t="s">
        <v>391</v>
      </c>
      <c r="C8" s="156">
        <v>1</v>
      </c>
      <c r="D8" s="155">
        <v>0</v>
      </c>
      <c r="E8" s="155">
        <v>0</v>
      </c>
      <c r="F8" s="155">
        <v>0.5</v>
      </c>
      <c r="G8" s="193">
        <v>1</v>
      </c>
      <c r="H8" s="193">
        <v>0.5</v>
      </c>
      <c r="I8" s="193">
        <v>0</v>
      </c>
      <c r="J8" s="193">
        <v>1</v>
      </c>
      <c r="K8" s="193">
        <v>0</v>
      </c>
      <c r="L8" s="155">
        <v>1</v>
      </c>
      <c r="M8" s="155"/>
      <c r="N8" s="155"/>
      <c r="O8" s="164"/>
    </row>
    <row r="9" spans="1:15" s="158" customFormat="1" x14ac:dyDescent="0.2">
      <c r="A9" s="206"/>
      <c r="B9" s="175" t="s">
        <v>390</v>
      </c>
      <c r="C9" s="156">
        <v>2</v>
      </c>
      <c r="D9" s="155">
        <v>1</v>
      </c>
      <c r="E9" s="155">
        <v>1</v>
      </c>
      <c r="F9" s="155">
        <v>1</v>
      </c>
      <c r="G9" s="193">
        <v>1</v>
      </c>
      <c r="H9" s="193">
        <v>1.5</v>
      </c>
      <c r="I9" s="193">
        <v>1.5</v>
      </c>
      <c r="J9" s="193">
        <v>1</v>
      </c>
      <c r="K9" s="193">
        <v>1</v>
      </c>
      <c r="L9" s="155">
        <v>2</v>
      </c>
      <c r="M9" s="155"/>
      <c r="N9" s="155"/>
      <c r="O9" s="164" t="s">
        <v>426</v>
      </c>
    </row>
    <row r="10" spans="1:15" s="158" customFormat="1" ht="28.15" customHeight="1" x14ac:dyDescent="0.2">
      <c r="A10" s="205" t="s">
        <v>389</v>
      </c>
      <c r="B10" s="175" t="s">
        <v>388</v>
      </c>
      <c r="C10" s="156">
        <v>1</v>
      </c>
      <c r="D10" s="155">
        <v>1</v>
      </c>
      <c r="E10" s="155">
        <v>1</v>
      </c>
      <c r="F10" s="155">
        <v>0</v>
      </c>
      <c r="G10" s="193">
        <v>1</v>
      </c>
      <c r="H10" s="193">
        <v>1</v>
      </c>
      <c r="I10" s="193">
        <v>0</v>
      </c>
      <c r="J10" s="193">
        <v>1</v>
      </c>
      <c r="K10" s="193">
        <v>1</v>
      </c>
      <c r="L10" s="155">
        <v>1</v>
      </c>
      <c r="M10" s="155"/>
      <c r="N10" s="155"/>
      <c r="O10" s="164"/>
    </row>
    <row r="11" spans="1:15" s="158" customFormat="1" ht="28.5" customHeight="1" x14ac:dyDescent="0.2">
      <c r="A11" s="205"/>
      <c r="B11" s="175" t="s">
        <v>387</v>
      </c>
      <c r="C11" s="156">
        <v>1</v>
      </c>
      <c r="D11" s="155">
        <v>0</v>
      </c>
      <c r="E11" s="155">
        <v>1</v>
      </c>
      <c r="F11" s="155">
        <v>0</v>
      </c>
      <c r="G11" s="193">
        <v>0.5</v>
      </c>
      <c r="H11" s="193">
        <v>1</v>
      </c>
      <c r="I11" s="193">
        <v>0</v>
      </c>
      <c r="J11" s="193">
        <v>1</v>
      </c>
      <c r="K11" s="193">
        <v>0</v>
      </c>
      <c r="L11" s="155">
        <v>0.75</v>
      </c>
      <c r="M11" s="155"/>
      <c r="N11" s="155"/>
      <c r="O11" s="164"/>
    </row>
    <row r="12" spans="1:15" s="158" customFormat="1" ht="28.5" customHeight="1" x14ac:dyDescent="0.2">
      <c r="A12" s="205"/>
      <c r="B12" s="175" t="s">
        <v>386</v>
      </c>
      <c r="C12" s="156">
        <v>0.5</v>
      </c>
      <c r="D12" s="155">
        <v>0.5</v>
      </c>
      <c r="E12" s="155">
        <v>0.5</v>
      </c>
      <c r="F12" s="155">
        <v>0</v>
      </c>
      <c r="G12" s="193">
        <v>0</v>
      </c>
      <c r="H12" s="193">
        <v>0.25</v>
      </c>
      <c r="I12" s="193">
        <v>0</v>
      </c>
      <c r="J12" s="193">
        <v>0.5</v>
      </c>
      <c r="K12" s="193">
        <v>0.5</v>
      </c>
      <c r="L12" s="159">
        <v>0.5</v>
      </c>
      <c r="M12" s="155"/>
      <c r="N12" s="155"/>
      <c r="O12" s="164"/>
    </row>
    <row r="13" spans="1:15" s="158" customFormat="1" ht="28.5" customHeight="1" x14ac:dyDescent="0.2">
      <c r="A13" s="205"/>
      <c r="B13" s="175" t="s">
        <v>385</v>
      </c>
      <c r="C13" s="156">
        <v>0.5</v>
      </c>
      <c r="D13" s="155">
        <v>0.5</v>
      </c>
      <c r="E13" s="155">
        <v>0.5</v>
      </c>
      <c r="F13" s="155">
        <v>0</v>
      </c>
      <c r="G13" s="193">
        <v>0.5</v>
      </c>
      <c r="H13" s="193">
        <v>0.25</v>
      </c>
      <c r="I13" s="193">
        <v>0</v>
      </c>
      <c r="J13" s="193">
        <v>0</v>
      </c>
      <c r="K13" s="193">
        <v>0</v>
      </c>
      <c r="L13" s="155">
        <v>0.5</v>
      </c>
      <c r="M13" s="155"/>
      <c r="N13" s="155"/>
      <c r="O13" s="164"/>
    </row>
    <row r="14" spans="1:15" s="158" customFormat="1" ht="28.5" customHeight="1" x14ac:dyDescent="0.2">
      <c r="A14" s="159" t="s">
        <v>384</v>
      </c>
      <c r="B14" s="175" t="s">
        <v>383</v>
      </c>
      <c r="C14" s="156">
        <v>2</v>
      </c>
      <c r="D14" s="155">
        <v>2</v>
      </c>
      <c r="E14" s="155">
        <v>2</v>
      </c>
      <c r="F14" s="155">
        <v>1</v>
      </c>
      <c r="G14" s="193">
        <v>2</v>
      </c>
      <c r="H14" s="193">
        <v>1.5</v>
      </c>
      <c r="I14" s="193">
        <v>1</v>
      </c>
      <c r="J14" s="193">
        <v>2</v>
      </c>
      <c r="K14" s="193">
        <v>2</v>
      </c>
      <c r="L14" s="155">
        <v>2</v>
      </c>
      <c r="M14" s="155"/>
      <c r="N14" s="155"/>
      <c r="O14" s="164"/>
    </row>
    <row r="15" spans="1:15" s="158" customFormat="1" ht="28.5" customHeight="1" x14ac:dyDescent="0.2">
      <c r="A15" s="159" t="s">
        <v>382</v>
      </c>
      <c r="B15" s="175" t="s">
        <v>381</v>
      </c>
      <c r="C15" s="156">
        <v>1</v>
      </c>
      <c r="D15" s="155">
        <v>1</v>
      </c>
      <c r="E15" s="155">
        <v>0.5</v>
      </c>
      <c r="F15" s="155">
        <v>0</v>
      </c>
      <c r="G15" s="193">
        <v>1</v>
      </c>
      <c r="H15" s="193">
        <v>0.5</v>
      </c>
      <c r="I15" s="193">
        <v>0</v>
      </c>
      <c r="J15" s="193">
        <v>1</v>
      </c>
      <c r="K15" s="193">
        <v>1</v>
      </c>
      <c r="L15" s="155">
        <v>1</v>
      </c>
      <c r="M15" s="155"/>
      <c r="N15" s="155"/>
      <c r="O15" s="164"/>
    </row>
    <row r="16" spans="1:15" s="158" customFormat="1" ht="28.5" customHeight="1" x14ac:dyDescent="0.2">
      <c r="A16" s="159" t="s">
        <v>380</v>
      </c>
      <c r="B16" s="175" t="s">
        <v>379</v>
      </c>
      <c r="C16" s="156">
        <v>2</v>
      </c>
      <c r="D16" s="155">
        <v>2</v>
      </c>
      <c r="E16" s="155">
        <v>1</v>
      </c>
      <c r="F16" s="155">
        <v>1</v>
      </c>
      <c r="G16" s="193">
        <v>1</v>
      </c>
      <c r="H16" s="193">
        <v>2</v>
      </c>
      <c r="I16" s="193">
        <v>1</v>
      </c>
      <c r="J16" s="193">
        <v>1</v>
      </c>
      <c r="K16" s="193">
        <v>1</v>
      </c>
      <c r="L16" s="155">
        <v>2</v>
      </c>
      <c r="M16" s="155"/>
      <c r="N16" s="155"/>
      <c r="O16" s="164"/>
    </row>
    <row r="17" spans="1:15" s="158" customFormat="1" ht="28.5" customHeight="1" x14ac:dyDescent="0.2">
      <c r="A17" s="159" t="s">
        <v>378</v>
      </c>
      <c r="B17" s="175" t="s">
        <v>377</v>
      </c>
      <c r="C17" s="156">
        <v>1</v>
      </c>
      <c r="D17" s="155">
        <v>1</v>
      </c>
      <c r="E17" s="155">
        <v>0.5</v>
      </c>
      <c r="F17" s="155">
        <v>0</v>
      </c>
      <c r="G17" s="193">
        <v>0.5</v>
      </c>
      <c r="H17" s="193">
        <v>0</v>
      </c>
      <c r="I17" s="193">
        <v>0.5</v>
      </c>
      <c r="J17" s="193">
        <v>1</v>
      </c>
      <c r="K17" s="193">
        <v>0.5</v>
      </c>
      <c r="L17" s="155">
        <v>1</v>
      </c>
      <c r="M17" s="155"/>
      <c r="N17" s="155"/>
      <c r="O17" s="164" t="s">
        <v>427</v>
      </c>
    </row>
    <row r="18" spans="1:15" s="160" customFormat="1" x14ac:dyDescent="0.2">
      <c r="A18" s="189" t="s">
        <v>376</v>
      </c>
      <c r="B18" s="175" t="s">
        <v>372</v>
      </c>
      <c r="C18" s="170">
        <v>0.5</v>
      </c>
      <c r="D18" s="169">
        <v>0.5</v>
      </c>
      <c r="E18" s="169">
        <v>0</v>
      </c>
      <c r="F18" s="169">
        <v>0.25</v>
      </c>
      <c r="G18" s="170">
        <v>0.5</v>
      </c>
      <c r="H18" s="170">
        <v>0.25</v>
      </c>
      <c r="I18" s="170">
        <v>0</v>
      </c>
      <c r="J18" s="170">
        <v>0.5</v>
      </c>
      <c r="K18" s="170">
        <v>0.25</v>
      </c>
      <c r="L18" s="169">
        <v>0.5</v>
      </c>
      <c r="M18" s="169"/>
      <c r="N18" s="169"/>
      <c r="O18" s="230" t="s">
        <v>428</v>
      </c>
    </row>
    <row r="19" spans="1:15" s="158" customFormat="1" x14ac:dyDescent="0.2">
      <c r="A19" s="172" t="s">
        <v>375</v>
      </c>
      <c r="B19" s="175" t="s">
        <v>372</v>
      </c>
      <c r="C19" s="170">
        <v>0.5</v>
      </c>
      <c r="D19" s="155">
        <v>0.5</v>
      </c>
      <c r="E19" s="155">
        <v>0.25</v>
      </c>
      <c r="F19" s="155">
        <v>0</v>
      </c>
      <c r="G19" s="193">
        <v>0.5</v>
      </c>
      <c r="H19" s="193">
        <v>0.25</v>
      </c>
      <c r="I19" s="193">
        <v>0</v>
      </c>
      <c r="J19" s="193">
        <v>0.5</v>
      </c>
      <c r="K19" s="193">
        <v>0.5</v>
      </c>
      <c r="L19" s="155">
        <v>0.5</v>
      </c>
      <c r="M19" s="155"/>
      <c r="N19" s="155"/>
      <c r="O19" s="164"/>
    </row>
    <row r="20" spans="1:15" s="158" customFormat="1" x14ac:dyDescent="0.2">
      <c r="A20" s="172" t="s">
        <v>374</v>
      </c>
      <c r="B20" s="175" t="s">
        <v>372</v>
      </c>
      <c r="C20" s="170">
        <v>0.5</v>
      </c>
      <c r="D20" s="155">
        <v>0.5</v>
      </c>
      <c r="E20" s="155">
        <v>0</v>
      </c>
      <c r="F20" s="155">
        <v>0</v>
      </c>
      <c r="G20" s="193">
        <v>0.5</v>
      </c>
      <c r="H20" s="193">
        <v>0.25</v>
      </c>
      <c r="I20" s="193">
        <v>0.5</v>
      </c>
      <c r="J20" s="192">
        <v>0.5</v>
      </c>
      <c r="K20" s="193">
        <v>0</v>
      </c>
      <c r="L20" s="155">
        <v>0.5</v>
      </c>
      <c r="M20" s="155"/>
      <c r="N20" s="155"/>
      <c r="O20" s="164"/>
    </row>
    <row r="21" spans="1:15" s="158" customFormat="1" x14ac:dyDescent="0.2">
      <c r="A21" s="172" t="s">
        <v>373</v>
      </c>
      <c r="B21" s="175" t="s">
        <v>372</v>
      </c>
      <c r="C21" s="170">
        <v>0.5</v>
      </c>
      <c r="D21" s="155">
        <v>0.5</v>
      </c>
      <c r="E21" s="155">
        <v>0.25</v>
      </c>
      <c r="F21" s="155">
        <v>0</v>
      </c>
      <c r="G21" s="193">
        <v>0.5</v>
      </c>
      <c r="H21" s="193">
        <v>0.25</v>
      </c>
      <c r="I21" s="193">
        <v>0</v>
      </c>
      <c r="J21" s="193">
        <v>0.5</v>
      </c>
      <c r="K21" s="193">
        <v>0.25</v>
      </c>
      <c r="L21" s="155">
        <v>0.5</v>
      </c>
      <c r="M21" s="155"/>
      <c r="N21" s="155"/>
      <c r="O21" s="164"/>
    </row>
    <row r="22" spans="1:15" s="158" customFormat="1" ht="28.5" customHeight="1" x14ac:dyDescent="0.2">
      <c r="A22" s="155"/>
      <c r="B22" s="157"/>
      <c r="C22" s="156"/>
      <c r="D22" s="155"/>
      <c r="E22" s="155"/>
      <c r="F22" s="155"/>
      <c r="G22" s="193"/>
      <c r="H22" s="155"/>
      <c r="I22" s="193"/>
      <c r="J22" s="193"/>
      <c r="K22" s="155"/>
      <c r="L22" s="155"/>
      <c r="M22" s="155"/>
      <c r="N22" s="155"/>
      <c r="O22" s="164"/>
    </row>
    <row r="23" spans="1:15" x14ac:dyDescent="0.25">
      <c r="C23" s="153">
        <f t="shared" ref="C23:M23" si="0">SUM(C4:C22)</f>
        <v>20</v>
      </c>
      <c r="D23" s="153">
        <f t="shared" si="0"/>
        <v>14</v>
      </c>
      <c r="E23" s="153">
        <f t="shared" si="0"/>
        <v>14.5</v>
      </c>
      <c r="F23" s="153">
        <f t="shared" si="0"/>
        <v>6.75</v>
      </c>
      <c r="G23" s="153">
        <f t="shared" si="0"/>
        <v>13.25</v>
      </c>
      <c r="H23" s="153">
        <f t="shared" si="0"/>
        <v>14</v>
      </c>
      <c r="I23" s="153">
        <f t="shared" si="0"/>
        <v>8.5</v>
      </c>
      <c r="J23" s="153">
        <f t="shared" si="0"/>
        <v>16.5</v>
      </c>
      <c r="K23" s="153">
        <f t="shared" si="0"/>
        <v>10.5</v>
      </c>
      <c r="L23" s="153">
        <f t="shared" si="0"/>
        <v>19.25</v>
      </c>
      <c r="M23" s="153">
        <f t="shared" si="0"/>
        <v>0</v>
      </c>
      <c r="N23" s="153">
        <f>SUM(N7:N14,N18:N22)</f>
        <v>0</v>
      </c>
    </row>
  </sheetData>
  <mergeCells count="3">
    <mergeCell ref="A10:A13"/>
    <mergeCell ref="A7:A9"/>
    <mergeCell ref="A4:A6"/>
  </mergeCells>
  <printOptions horizontalCentered="1" verticalCentered="1"/>
  <pageMargins left="0.7" right="0.7" top="0.75" bottom="0.75" header="0.3" footer="0.3"/>
  <pageSetup scale="78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workbookViewId="0">
      <selection activeCell="Q7" sqref="Q7:T10"/>
    </sheetView>
  </sheetViews>
  <sheetFormatPr defaultRowHeight="12.75" x14ac:dyDescent="0.2"/>
  <cols>
    <col min="1" max="1" width="1.7109375" style="1" customWidth="1"/>
    <col min="2" max="2" width="43.7109375" style="1" customWidth="1"/>
    <col min="3" max="3" width="7" style="1" customWidth="1"/>
    <col min="4" max="4" width="10.5703125" style="2" customWidth="1"/>
    <col min="5" max="6" width="11.7109375" style="42" customWidth="1"/>
    <col min="7" max="7" width="11.7109375" style="42" hidden="1" customWidth="1"/>
    <col min="8" max="12" width="13.140625" style="43" hidden="1" customWidth="1"/>
    <col min="13" max="13" width="13.140625" style="43" customWidth="1"/>
    <col min="14" max="15" width="13.140625" style="43" hidden="1" customWidth="1"/>
    <col min="16" max="17" width="9.140625" style="1"/>
    <col min="18" max="18" width="9.140625" style="1" customWidth="1"/>
    <col min="19" max="16384" width="9.140625" style="1"/>
  </cols>
  <sheetData>
    <row r="1" spans="1:20" ht="13.5" thickBot="1" x14ac:dyDescent="0.25"/>
    <row r="2" spans="1:20" ht="26.25" thickBot="1" x14ac:dyDescent="0.35">
      <c r="A2" s="3"/>
      <c r="C2" s="80"/>
      <c r="D2" s="81"/>
      <c r="E2" s="82" t="str">
        <f t="shared" ref="E2:O2" si="0">E7</f>
        <v>Median Score</v>
      </c>
      <c r="F2" s="82" t="str">
        <f t="shared" si="0"/>
        <v>Average Score</v>
      </c>
      <c r="G2" s="82" t="str">
        <f t="shared" si="0"/>
        <v>BYU - Idaho</v>
      </c>
      <c r="H2" s="82" t="str">
        <f t="shared" si="0"/>
        <v>CalPoly - SLO</v>
      </c>
      <c r="I2" s="82" t="str">
        <f t="shared" si="0"/>
        <v>Cal State - LB</v>
      </c>
      <c r="J2" s="82" t="str">
        <f t="shared" si="0"/>
        <v>Colorado State</v>
      </c>
      <c r="K2" s="82" t="str">
        <f t="shared" si="0"/>
        <v>Montana Tech</v>
      </c>
      <c r="L2" s="82" t="str">
        <f t="shared" si="0"/>
        <v>San Jose State</v>
      </c>
      <c r="M2" s="207" t="str">
        <f t="shared" si="0"/>
        <v>U of F</v>
      </c>
      <c r="N2" s="82" t="str">
        <f t="shared" si="0"/>
        <v>U of NM</v>
      </c>
      <c r="O2" s="82" t="str">
        <f t="shared" si="0"/>
        <v>UW</v>
      </c>
    </row>
    <row r="3" spans="1:20" s="66" customFormat="1" ht="15" thickBot="1" x14ac:dyDescent="0.25">
      <c r="B3" s="67"/>
      <c r="C3" s="77">
        <f>C5+C16+C27+C38+C49+C60+C71</f>
        <v>83</v>
      </c>
      <c r="D3" s="78" t="s">
        <v>10</v>
      </c>
      <c r="E3" s="83">
        <f>MEDIAN(E13+E24+E35+E46+E57+E68+E80)</f>
        <v>50.95</v>
      </c>
      <c r="F3" s="83">
        <f>AVERAGE(F13+F24+F35+F46+F57+F68+F80)</f>
        <v>48.301111111111112</v>
      </c>
      <c r="G3" s="79">
        <f t="shared" ref="G3:O3" si="1">G13+G24+G35+G46+G57+G68+G80</f>
        <v>49.4</v>
      </c>
      <c r="H3" s="79">
        <f t="shared" si="1"/>
        <v>40.5</v>
      </c>
      <c r="I3" s="79">
        <f t="shared" si="1"/>
        <v>34.6</v>
      </c>
      <c r="J3" s="79">
        <f t="shared" si="1"/>
        <v>60.019999999999996</v>
      </c>
      <c r="K3" s="79">
        <f t="shared" si="1"/>
        <v>51.05</v>
      </c>
      <c r="L3" s="79">
        <f t="shared" si="1"/>
        <v>30.25</v>
      </c>
      <c r="M3" s="208">
        <f t="shared" si="1"/>
        <v>62.95</v>
      </c>
      <c r="N3" s="79">
        <f t="shared" si="1"/>
        <v>47.7</v>
      </c>
      <c r="O3" s="79">
        <f t="shared" si="1"/>
        <v>58.24</v>
      </c>
    </row>
    <row r="4" spans="1:20" ht="13.5" thickBot="1" x14ac:dyDescent="0.25"/>
    <row r="5" spans="1:20" ht="21.75" thickTop="1" thickBot="1" x14ac:dyDescent="0.35">
      <c r="A5" s="17" t="s">
        <v>5</v>
      </c>
      <c r="B5" s="16"/>
      <c r="C5" s="26">
        <f>SUM(D8:D12)</f>
        <v>5</v>
      </c>
      <c r="D5" s="27"/>
      <c r="E5" s="52"/>
      <c r="F5" s="52"/>
      <c r="G5" s="52"/>
      <c r="O5" s="52"/>
    </row>
    <row r="6" spans="1:20" ht="21.75" thickTop="1" thickBot="1" x14ac:dyDescent="0.35">
      <c r="A6" s="3"/>
      <c r="D6" s="14"/>
    </row>
    <row r="7" spans="1:20" ht="26.25" thickBot="1" x14ac:dyDescent="0.25">
      <c r="D7" s="9" t="s">
        <v>3</v>
      </c>
      <c r="E7" s="59" t="s">
        <v>21</v>
      </c>
      <c r="F7" s="59" t="s">
        <v>20</v>
      </c>
      <c r="G7" s="44" t="s">
        <v>7</v>
      </c>
      <c r="H7" s="44" t="s">
        <v>34</v>
      </c>
      <c r="I7" s="44" t="s">
        <v>62</v>
      </c>
      <c r="J7" s="44" t="s">
        <v>8</v>
      </c>
      <c r="K7" s="44" t="s">
        <v>63</v>
      </c>
      <c r="L7" s="44" t="s">
        <v>64</v>
      </c>
      <c r="M7" s="44" t="s">
        <v>35</v>
      </c>
      <c r="N7" s="44" t="s">
        <v>65</v>
      </c>
      <c r="O7" s="44" t="s">
        <v>28</v>
      </c>
      <c r="Q7" s="221" t="s">
        <v>412</v>
      </c>
      <c r="R7" s="221"/>
      <c r="S7" s="221"/>
      <c r="T7" s="221"/>
    </row>
    <row r="8" spans="1:20" x14ac:dyDescent="0.2">
      <c r="B8" s="4" t="s">
        <v>0</v>
      </c>
      <c r="C8" s="4"/>
      <c r="D8" s="8">
        <v>1</v>
      </c>
      <c r="E8" s="62"/>
      <c r="F8" s="62"/>
      <c r="G8" s="92">
        <v>0</v>
      </c>
      <c r="H8" s="92">
        <f>3/5</f>
        <v>0.6</v>
      </c>
      <c r="I8" s="92">
        <f>(5/5)-0.25</f>
        <v>0.75</v>
      </c>
      <c r="J8" s="92">
        <v>0</v>
      </c>
      <c r="K8" s="92">
        <v>0.25</v>
      </c>
      <c r="L8" s="92">
        <v>0</v>
      </c>
      <c r="M8" s="92">
        <v>0.25</v>
      </c>
      <c r="N8" s="92">
        <v>0.25</v>
      </c>
      <c r="O8" s="92">
        <v>0.25</v>
      </c>
      <c r="Q8" s="209" t="s">
        <v>413</v>
      </c>
      <c r="R8" s="210"/>
      <c r="S8" s="211" t="s">
        <v>416</v>
      </c>
      <c r="T8" s="212"/>
    </row>
    <row r="9" spans="1:20" x14ac:dyDescent="0.2">
      <c r="B9" s="4" t="s">
        <v>16</v>
      </c>
      <c r="C9" s="4"/>
      <c r="D9" s="6">
        <v>1</v>
      </c>
      <c r="E9" s="63"/>
      <c r="F9" s="63"/>
      <c r="G9" s="93">
        <v>1</v>
      </c>
      <c r="H9" s="93">
        <v>1</v>
      </c>
      <c r="I9" s="93">
        <v>0.5</v>
      </c>
      <c r="J9" s="93">
        <v>1</v>
      </c>
      <c r="K9" s="93">
        <v>0.1</v>
      </c>
      <c r="L9" s="93">
        <v>0</v>
      </c>
      <c r="M9" s="93">
        <v>1</v>
      </c>
      <c r="N9" s="93">
        <v>1</v>
      </c>
      <c r="O9" s="93">
        <v>1</v>
      </c>
      <c r="Q9" s="213" t="s">
        <v>414</v>
      </c>
      <c r="R9" s="214"/>
      <c r="S9" s="215" t="s">
        <v>416</v>
      </c>
      <c r="T9" s="216"/>
    </row>
    <row r="10" spans="1:20" ht="13.5" thickBot="1" x14ac:dyDescent="0.25">
      <c r="B10" s="4" t="s">
        <v>1</v>
      </c>
      <c r="C10" s="4"/>
      <c r="D10" s="6">
        <v>1</v>
      </c>
      <c r="E10" s="63"/>
      <c r="F10" s="63"/>
      <c r="G10" s="93">
        <v>0.25</v>
      </c>
      <c r="H10" s="93">
        <v>0.75</v>
      </c>
      <c r="I10" s="93">
        <v>1</v>
      </c>
      <c r="J10" s="93">
        <v>1</v>
      </c>
      <c r="K10" s="93">
        <v>0.5</v>
      </c>
      <c r="L10" s="93">
        <v>0.5</v>
      </c>
      <c r="M10" s="93">
        <v>1</v>
      </c>
      <c r="N10" s="93">
        <v>0.5</v>
      </c>
      <c r="O10" s="93">
        <v>0.75</v>
      </c>
      <c r="Q10" s="217" t="s">
        <v>415</v>
      </c>
      <c r="R10" s="218"/>
      <c r="S10" s="219" t="s">
        <v>416</v>
      </c>
      <c r="T10" s="220"/>
    </row>
    <row r="11" spans="1:20" x14ac:dyDescent="0.2">
      <c r="B11" s="4" t="s">
        <v>2</v>
      </c>
      <c r="C11" s="4"/>
      <c r="D11" s="35">
        <v>1</v>
      </c>
      <c r="E11" s="64"/>
      <c r="F11" s="64"/>
      <c r="G11" s="94">
        <v>0</v>
      </c>
      <c r="H11" s="94">
        <v>0.5</v>
      </c>
      <c r="I11" s="94">
        <v>0.5</v>
      </c>
      <c r="J11" s="94">
        <v>1</v>
      </c>
      <c r="K11" s="94">
        <v>0.5</v>
      </c>
      <c r="L11" s="94">
        <v>0.5</v>
      </c>
      <c r="M11" s="94">
        <v>0.25</v>
      </c>
      <c r="N11" s="94">
        <v>0.5</v>
      </c>
      <c r="O11" s="94">
        <v>0.25</v>
      </c>
    </row>
    <row r="12" spans="1:20" ht="13.5" thickBot="1" x14ac:dyDescent="0.25">
      <c r="B12" s="4" t="s">
        <v>17</v>
      </c>
      <c r="C12" s="4"/>
      <c r="D12" s="7">
        <v>1</v>
      </c>
      <c r="E12" s="65"/>
      <c r="F12" s="65"/>
      <c r="G12" s="95">
        <v>1</v>
      </c>
      <c r="H12" s="95">
        <v>1</v>
      </c>
      <c r="I12" s="95">
        <v>1</v>
      </c>
      <c r="J12" s="95">
        <v>1</v>
      </c>
      <c r="K12" s="95">
        <v>1</v>
      </c>
      <c r="L12" s="95">
        <v>1</v>
      </c>
      <c r="M12" s="95">
        <v>1</v>
      </c>
      <c r="N12" s="95">
        <v>1</v>
      </c>
      <c r="O12" s="95">
        <v>1</v>
      </c>
    </row>
    <row r="13" spans="1:20" ht="13.5" thickBot="1" x14ac:dyDescent="0.25">
      <c r="B13" s="203" t="s">
        <v>6</v>
      </c>
      <c r="C13" s="203"/>
      <c r="D13" s="203"/>
      <c r="E13" s="58">
        <f>MEDIAN($G13:$O13)</f>
        <v>3.25</v>
      </c>
      <c r="F13" s="58">
        <f>AVERAGE($G13:$O13)</f>
        <v>3.1333333333333333</v>
      </c>
      <c r="G13" s="49">
        <f t="shared" ref="G13:O13" si="2">SUM(G8:G12)</f>
        <v>2.25</v>
      </c>
      <c r="H13" s="49">
        <f t="shared" si="2"/>
        <v>3.85</v>
      </c>
      <c r="I13" s="49">
        <f t="shared" si="2"/>
        <v>3.75</v>
      </c>
      <c r="J13" s="49">
        <f t="shared" si="2"/>
        <v>4</v>
      </c>
      <c r="K13" s="49">
        <f t="shared" si="2"/>
        <v>2.35</v>
      </c>
      <c r="L13" s="49">
        <f t="shared" si="2"/>
        <v>2</v>
      </c>
      <c r="M13" s="49">
        <f t="shared" si="2"/>
        <v>3.5</v>
      </c>
      <c r="N13" s="49">
        <f t="shared" si="2"/>
        <v>3.25</v>
      </c>
      <c r="O13" s="49">
        <f t="shared" si="2"/>
        <v>3.25</v>
      </c>
    </row>
    <row r="14" spans="1:20" x14ac:dyDescent="0.2">
      <c r="B14" s="191"/>
      <c r="C14" s="191"/>
      <c r="D14" s="24">
        <f>AVERAGE(D8:D12)</f>
        <v>1</v>
      </c>
      <c r="E14" s="60"/>
      <c r="F14" s="60"/>
      <c r="H14" s="42"/>
      <c r="I14" s="42"/>
      <c r="J14" s="42"/>
      <c r="K14" s="42"/>
      <c r="L14" s="42"/>
      <c r="M14" s="42"/>
      <c r="N14" s="42"/>
      <c r="O14" s="42"/>
    </row>
    <row r="15" spans="1:20" ht="13.5" thickBot="1" x14ac:dyDescent="0.25">
      <c r="E15" s="60"/>
      <c r="F15" s="60"/>
    </row>
    <row r="16" spans="1:20" ht="21.75" thickTop="1" thickBot="1" x14ac:dyDescent="0.35">
      <c r="A16" s="18" t="s">
        <v>66</v>
      </c>
      <c r="C16" s="18">
        <f>SUM(D19:D22)</f>
        <v>10</v>
      </c>
      <c r="D16" s="28"/>
      <c r="E16" s="60"/>
      <c r="F16" s="60"/>
    </row>
    <row r="17" spans="1:20" ht="21.75" thickTop="1" thickBot="1" x14ac:dyDescent="0.35">
      <c r="A17" s="3"/>
      <c r="D17" s="14"/>
      <c r="E17" s="60"/>
      <c r="F17" s="60"/>
    </row>
    <row r="18" spans="1:20" ht="26.25" thickBot="1" x14ac:dyDescent="0.25">
      <c r="B18" s="36"/>
      <c r="D18" s="9" t="s">
        <v>3</v>
      </c>
      <c r="E18" s="59" t="s">
        <v>21</v>
      </c>
      <c r="F18" s="59" t="s">
        <v>20</v>
      </c>
      <c r="G18" s="44" t="str">
        <f>$G$7</f>
        <v>BYU - Idaho</v>
      </c>
      <c r="H18" s="44" t="str">
        <f>$H$7</f>
        <v>CalPoly - SLO</v>
      </c>
      <c r="I18" s="44" t="str">
        <f>$I$7</f>
        <v>Cal State - LB</v>
      </c>
      <c r="J18" s="44" t="str">
        <f>$J$7</f>
        <v>Colorado State</v>
      </c>
      <c r="K18" s="44" t="str">
        <f>$K$7</f>
        <v>Montana Tech</v>
      </c>
      <c r="L18" s="44" t="str">
        <f>$L$7</f>
        <v>San Jose State</v>
      </c>
      <c r="M18" s="44" t="str">
        <f>$M$7</f>
        <v>U of F</v>
      </c>
      <c r="N18" s="44" t="str">
        <f>$N$7</f>
        <v>U of NM</v>
      </c>
      <c r="O18" s="44" t="str">
        <f>$O$7</f>
        <v>UW</v>
      </c>
    </row>
    <row r="19" spans="1:20" x14ac:dyDescent="0.2">
      <c r="B19" s="4" t="s">
        <v>67</v>
      </c>
      <c r="C19" s="4"/>
      <c r="D19" s="8">
        <v>3</v>
      </c>
      <c r="E19" s="62"/>
      <c r="F19" s="62"/>
      <c r="G19" s="45">
        <f>'Prob#1Rubric'!D3</f>
        <v>1.1500000000000001</v>
      </c>
      <c r="H19" s="45">
        <f>'Prob#1Rubric'!E3</f>
        <v>1.6500000000000001</v>
      </c>
      <c r="I19" s="45">
        <f>'Prob#1Rubric'!F3</f>
        <v>1.7999999999999998</v>
      </c>
      <c r="J19" s="45">
        <f>'Prob#1Rubric'!G3</f>
        <v>1.82</v>
      </c>
      <c r="K19" s="45">
        <f>'Prob#1Rubric'!H3</f>
        <v>1.9500000000000002</v>
      </c>
      <c r="L19" s="45">
        <f>'Prob#1Rubric'!I3</f>
        <v>0</v>
      </c>
      <c r="M19" s="45">
        <f>'Prob#1Rubric'!J3</f>
        <v>1.7000000000000002</v>
      </c>
      <c r="N19" s="45">
        <f>'Prob#1Rubric'!K3</f>
        <v>1.5</v>
      </c>
      <c r="O19" s="45">
        <f>'Prob#1Rubric'!L3</f>
        <v>1.7400000000000002</v>
      </c>
    </row>
    <row r="20" spans="1:20" x14ac:dyDescent="0.2">
      <c r="B20" s="4" t="s">
        <v>68</v>
      </c>
      <c r="C20" s="4"/>
      <c r="D20" s="6">
        <v>2</v>
      </c>
      <c r="E20" s="63"/>
      <c r="F20" s="63"/>
      <c r="G20" s="46">
        <f>SUM('Prob#1Rubric'!D21:D23)</f>
        <v>2</v>
      </c>
      <c r="H20" s="46">
        <f>SUM('Prob#1Rubric'!E21:E23)</f>
        <v>1.75</v>
      </c>
      <c r="I20" s="46">
        <f>SUM('Prob#1Rubric'!F21:F23)</f>
        <v>2</v>
      </c>
      <c r="J20" s="46">
        <f>SUM('Prob#1Rubric'!G21:G23)</f>
        <v>1.75</v>
      </c>
      <c r="K20" s="46">
        <f>SUM('Prob#1Rubric'!H21:H23)</f>
        <v>1.5</v>
      </c>
      <c r="L20" s="46">
        <f>SUM('Prob#1Rubric'!I21:I23)</f>
        <v>0</v>
      </c>
      <c r="M20" s="46">
        <f>SUM('Prob#1Rubric'!J21:J23)</f>
        <v>1.75</v>
      </c>
      <c r="N20" s="46">
        <f>SUM('Prob#1Rubric'!K21:K23)</f>
        <v>1</v>
      </c>
      <c r="O20" s="46">
        <f>SUM('Prob#1Rubric'!L21:L23)</f>
        <v>1.25</v>
      </c>
    </row>
    <row r="21" spans="1:20" x14ac:dyDescent="0.2">
      <c r="B21" s="4" t="s">
        <v>69</v>
      </c>
      <c r="C21" s="4"/>
      <c r="D21" s="6">
        <v>5</v>
      </c>
      <c r="E21" s="63"/>
      <c r="F21" s="63"/>
      <c r="G21" s="46">
        <f>SUM('Prob#1Rubric'!D26:D29)</f>
        <v>3</v>
      </c>
      <c r="H21" s="46">
        <f>SUM('Prob#1Rubric'!E26:E29)</f>
        <v>2</v>
      </c>
      <c r="I21" s="46">
        <f>SUM('Prob#1Rubric'!F26:F29)</f>
        <v>0.05</v>
      </c>
      <c r="J21" s="46">
        <f>SUM('Prob#1Rubric'!G26:G29)</f>
        <v>2.7</v>
      </c>
      <c r="K21" s="46">
        <f>SUM('Prob#1Rubric'!H26:H29)</f>
        <v>1</v>
      </c>
      <c r="L21" s="46">
        <f>SUM('Prob#1Rubric'!I26:I29)</f>
        <v>3.5</v>
      </c>
      <c r="M21" s="46">
        <f>SUM('Prob#1Rubric'!J26:J29)</f>
        <v>4</v>
      </c>
      <c r="N21" s="46">
        <f>SUM('Prob#1Rubric'!K26:K29)</f>
        <v>1.2</v>
      </c>
      <c r="O21" s="46">
        <f>SUM('Prob#1Rubric'!L26:L29)</f>
        <v>0</v>
      </c>
    </row>
    <row r="22" spans="1:20" x14ac:dyDescent="0.2">
      <c r="B22" s="4"/>
      <c r="C22" s="4"/>
      <c r="D22" s="35"/>
      <c r="E22" s="64"/>
      <c r="F22" s="64"/>
      <c r="G22" s="47"/>
      <c r="H22" s="47"/>
      <c r="I22" s="47"/>
      <c r="J22" s="47"/>
      <c r="K22" s="47"/>
      <c r="L22" s="47"/>
      <c r="M22" s="47"/>
      <c r="N22" s="47"/>
      <c r="O22" s="47"/>
    </row>
    <row r="23" spans="1:20" ht="13.5" thickBot="1" x14ac:dyDescent="0.25">
      <c r="B23" s="4"/>
      <c r="C23" s="4"/>
      <c r="D23" s="7"/>
      <c r="E23" s="65"/>
      <c r="F23" s="65"/>
      <c r="G23" s="48"/>
      <c r="H23" s="48"/>
      <c r="I23" s="48"/>
      <c r="J23" s="48"/>
      <c r="K23" s="48"/>
      <c r="L23" s="48"/>
      <c r="M23" s="48"/>
      <c r="N23" s="48"/>
      <c r="O23" s="48"/>
    </row>
    <row r="24" spans="1:20" ht="13.5" thickBot="1" x14ac:dyDescent="0.25">
      <c r="B24" s="203" t="str">
        <f>A16</f>
        <v>LEED Credit Comparison</v>
      </c>
      <c r="C24" s="203"/>
      <c r="D24" s="203"/>
      <c r="E24" s="58">
        <f>MEDIAN($G24:$O24)</f>
        <v>4.45</v>
      </c>
      <c r="F24" s="58">
        <f>AVERAGE($G24:$O24)</f>
        <v>4.8622222222222229</v>
      </c>
      <c r="G24" s="49">
        <f t="shared" ref="G24:O24" si="3">SUM(G19:G23)</f>
        <v>6.15</v>
      </c>
      <c r="H24" s="49">
        <f t="shared" si="3"/>
        <v>5.4</v>
      </c>
      <c r="I24" s="49">
        <f t="shared" si="3"/>
        <v>3.8499999999999996</v>
      </c>
      <c r="J24" s="49">
        <f t="shared" si="3"/>
        <v>6.2700000000000005</v>
      </c>
      <c r="K24" s="49">
        <f t="shared" si="3"/>
        <v>4.45</v>
      </c>
      <c r="L24" s="49">
        <f t="shared" si="3"/>
        <v>3.5</v>
      </c>
      <c r="M24" s="49">
        <f t="shared" si="3"/>
        <v>7.45</v>
      </c>
      <c r="N24" s="49">
        <f t="shared" si="3"/>
        <v>3.7</v>
      </c>
      <c r="O24" s="49">
        <f t="shared" si="3"/>
        <v>2.99</v>
      </c>
    </row>
    <row r="25" spans="1:20" x14ac:dyDescent="0.2">
      <c r="B25" s="191"/>
      <c r="C25" s="191"/>
      <c r="D25" s="24">
        <f>AVERAGE(D19:D23)</f>
        <v>3.3333333333333335</v>
      </c>
      <c r="E25" s="61"/>
      <c r="F25" s="61"/>
      <c r="G25" s="50"/>
    </row>
    <row r="26" spans="1:20" ht="13.5" thickBot="1" x14ac:dyDescent="0.25">
      <c r="E26" s="60"/>
      <c r="F26" s="60"/>
    </row>
    <row r="27" spans="1:20" ht="21.75" thickTop="1" thickBot="1" x14ac:dyDescent="0.35">
      <c r="A27" s="19" t="s">
        <v>130</v>
      </c>
      <c r="C27" s="19">
        <f>SUM(D30:D34)</f>
        <v>20</v>
      </c>
      <c r="D27" s="30"/>
      <c r="E27" s="60"/>
      <c r="F27" s="60"/>
      <c r="Q27" s="10"/>
      <c r="R27" s="10"/>
      <c r="S27" s="10"/>
      <c r="T27" s="10"/>
    </row>
    <row r="28" spans="1:20" s="10" customFormat="1" ht="21.75" thickTop="1" thickBot="1" x14ac:dyDescent="0.35">
      <c r="A28" s="15"/>
      <c r="D28" s="29"/>
      <c r="E28" s="61"/>
      <c r="F28" s="61"/>
      <c r="G28" s="50"/>
      <c r="H28" s="51"/>
      <c r="I28" s="51"/>
      <c r="J28" s="51"/>
      <c r="K28" s="51"/>
      <c r="L28" s="51"/>
      <c r="M28" s="51"/>
      <c r="N28" s="51"/>
      <c r="O28" s="51"/>
      <c r="Q28" s="1"/>
      <c r="R28" s="1"/>
      <c r="S28" s="1"/>
      <c r="T28" s="1"/>
    </row>
    <row r="29" spans="1:20" ht="26.25" thickBot="1" x14ac:dyDescent="0.25">
      <c r="D29" s="9" t="s">
        <v>3</v>
      </c>
      <c r="E29" s="59" t="s">
        <v>21</v>
      </c>
      <c r="F29" s="59" t="s">
        <v>20</v>
      </c>
      <c r="G29" s="44" t="str">
        <f>$G$7</f>
        <v>BYU - Idaho</v>
      </c>
      <c r="H29" s="44" t="str">
        <f>$H$7</f>
        <v>CalPoly - SLO</v>
      </c>
      <c r="I29" s="44" t="str">
        <f>$I$7</f>
        <v>Cal State - LB</v>
      </c>
      <c r="J29" s="44" t="str">
        <f>$J$7</f>
        <v>Colorado State</v>
      </c>
      <c r="K29" s="44" t="str">
        <f>$K$7</f>
        <v>Montana Tech</v>
      </c>
      <c r="L29" s="44" t="str">
        <f>$L$7</f>
        <v>San Jose State</v>
      </c>
      <c r="M29" s="44" t="str">
        <f>$M$7</f>
        <v>U of F</v>
      </c>
      <c r="N29" s="44" t="str">
        <f>$N$7</f>
        <v>U of NM</v>
      </c>
      <c r="O29" s="44" t="str">
        <f>$O$7</f>
        <v>UW</v>
      </c>
    </row>
    <row r="30" spans="1:20" x14ac:dyDescent="0.2">
      <c r="B30" s="4" t="s">
        <v>131</v>
      </c>
      <c r="C30" s="4"/>
      <c r="D30" s="11">
        <v>12</v>
      </c>
      <c r="E30" s="62"/>
      <c r="F30" s="62"/>
      <c r="G30" s="45">
        <f>SUM('Prob#5Rubric'!D4:D13)</f>
        <v>6</v>
      </c>
      <c r="H30" s="45">
        <f>SUM('Prob#5Rubric'!E4:E13)</f>
        <v>10</v>
      </c>
      <c r="I30" s="45">
        <f>SUM('Prob#5Rubric'!F4:F13)</f>
        <v>4.5</v>
      </c>
      <c r="J30" s="45">
        <f>SUM('Prob#5Rubric'!G4:G13)</f>
        <v>6.75</v>
      </c>
      <c r="K30" s="45">
        <f>SUM('Prob#5Rubric'!H4:H13)</f>
        <v>9</v>
      </c>
      <c r="L30" s="45">
        <f>SUM('Prob#5Rubric'!I4:I13)</f>
        <v>5.5</v>
      </c>
      <c r="M30" s="45">
        <f>SUM('Prob#5Rubric'!J4:J13)</f>
        <v>9.5</v>
      </c>
      <c r="N30" s="45">
        <f>SUM('Prob#5Rubric'!K4:K13)</f>
        <v>5</v>
      </c>
      <c r="O30" s="45">
        <f>SUM('Prob#5Rubric'!L4:L13)</f>
        <v>11.25</v>
      </c>
    </row>
    <row r="31" spans="1:20" x14ac:dyDescent="0.2">
      <c r="B31" s="4" t="s">
        <v>132</v>
      </c>
      <c r="C31" s="4"/>
      <c r="D31" s="6">
        <v>6</v>
      </c>
      <c r="E31" s="63"/>
      <c r="F31" s="63"/>
      <c r="G31" s="46">
        <f>SUM('Prob#5Rubric'!D14:D17)</f>
        <v>6</v>
      </c>
      <c r="H31" s="46">
        <f>SUM('Prob#5Rubric'!E14:E17)</f>
        <v>4</v>
      </c>
      <c r="I31" s="46">
        <f>SUM('Prob#5Rubric'!F14:F17)</f>
        <v>2</v>
      </c>
      <c r="J31" s="46">
        <f>SUM('Prob#5Rubric'!G14:G17)</f>
        <v>4.5</v>
      </c>
      <c r="K31" s="46">
        <f>SUM('Prob#5Rubric'!H14:H17)</f>
        <v>4</v>
      </c>
      <c r="L31" s="46">
        <f>SUM('Prob#5Rubric'!I14:I17)</f>
        <v>2.5</v>
      </c>
      <c r="M31" s="46">
        <f>SUM('Prob#5Rubric'!J14:J17)</f>
        <v>5</v>
      </c>
      <c r="N31" s="46">
        <f>SUM('Prob#5Rubric'!K14:K17)</f>
        <v>4.5</v>
      </c>
      <c r="O31" s="46">
        <f>SUM('Prob#5Rubric'!L14:L17)</f>
        <v>6</v>
      </c>
    </row>
    <row r="32" spans="1:20" x14ac:dyDescent="0.2">
      <c r="B32" s="4" t="s">
        <v>133</v>
      </c>
      <c r="C32" s="4"/>
      <c r="D32" s="6">
        <v>2</v>
      </c>
      <c r="E32" s="63"/>
      <c r="F32" s="63"/>
      <c r="G32" s="46">
        <f>SUM('Prob#5Rubric'!D18:D21)</f>
        <v>2</v>
      </c>
      <c r="H32" s="46">
        <f>SUM('Prob#5Rubric'!E18:E21)</f>
        <v>0.5</v>
      </c>
      <c r="I32" s="46">
        <f>SUM('Prob#5Rubric'!F18:F21)</f>
        <v>0.25</v>
      </c>
      <c r="J32" s="46">
        <f>SUM('Prob#5Rubric'!G18:G21)</f>
        <v>2</v>
      </c>
      <c r="K32" s="46">
        <f>SUM('Prob#5Rubric'!H18:H21)</f>
        <v>1</v>
      </c>
      <c r="L32" s="46">
        <f>SUM('Prob#5Rubric'!I18:I21)</f>
        <v>0.5</v>
      </c>
      <c r="M32" s="46">
        <f>SUM('Prob#5Rubric'!J18:J21)</f>
        <v>2</v>
      </c>
      <c r="N32" s="46">
        <f>SUM('Prob#5Rubric'!K18:K21)</f>
        <v>1</v>
      </c>
      <c r="O32" s="46">
        <f>SUM('Prob#5Rubric'!L18:L21)</f>
        <v>2</v>
      </c>
    </row>
    <row r="33" spans="1:20" x14ac:dyDescent="0.2">
      <c r="B33" s="4"/>
      <c r="C33" s="4"/>
      <c r="D33" s="35"/>
      <c r="E33" s="64"/>
      <c r="F33" s="64"/>
      <c r="G33" s="47"/>
      <c r="H33" s="47"/>
      <c r="I33" s="47"/>
      <c r="J33" s="47"/>
      <c r="K33" s="47"/>
      <c r="L33" s="47"/>
      <c r="M33" s="47"/>
      <c r="N33" s="47"/>
      <c r="O33" s="47"/>
    </row>
    <row r="34" spans="1:20" ht="13.5" thickBot="1" x14ac:dyDescent="0.25">
      <c r="B34" s="4"/>
      <c r="C34" s="4"/>
      <c r="D34" s="7"/>
      <c r="E34" s="65"/>
      <c r="F34" s="65"/>
      <c r="G34" s="48"/>
      <c r="H34" s="48"/>
      <c r="I34" s="48"/>
      <c r="J34" s="48"/>
      <c r="K34" s="48"/>
      <c r="L34" s="48"/>
      <c r="M34" s="48"/>
      <c r="N34" s="48"/>
      <c r="O34" s="48"/>
    </row>
    <row r="35" spans="1:20" ht="13.5" thickBot="1" x14ac:dyDescent="0.25">
      <c r="B35" s="203" t="str">
        <f>A27</f>
        <v>On-Site Renewable</v>
      </c>
      <c r="C35" s="203"/>
      <c r="D35" s="203"/>
      <c r="E35" s="58">
        <f>MEDIAN($G35:$O35)</f>
        <v>14</v>
      </c>
      <c r="F35" s="58">
        <f>AVERAGE($G35:$O35)</f>
        <v>13.027777777777779</v>
      </c>
      <c r="G35" s="49">
        <f t="shared" ref="G35:O35" si="4">SUM(G30:G34)</f>
        <v>14</v>
      </c>
      <c r="H35" s="49">
        <f t="shared" si="4"/>
        <v>14.5</v>
      </c>
      <c r="I35" s="49">
        <f t="shared" si="4"/>
        <v>6.75</v>
      </c>
      <c r="J35" s="49">
        <f t="shared" si="4"/>
        <v>13.25</v>
      </c>
      <c r="K35" s="49">
        <f t="shared" si="4"/>
        <v>14</v>
      </c>
      <c r="L35" s="49">
        <f t="shared" si="4"/>
        <v>8.5</v>
      </c>
      <c r="M35" s="49">
        <f t="shared" si="4"/>
        <v>16.5</v>
      </c>
      <c r="N35" s="49">
        <f t="shared" si="4"/>
        <v>10.5</v>
      </c>
      <c r="O35" s="49">
        <f t="shared" si="4"/>
        <v>19.25</v>
      </c>
    </row>
    <row r="36" spans="1:20" x14ac:dyDescent="0.2">
      <c r="B36" s="191"/>
      <c r="C36" s="191"/>
      <c r="D36" s="24"/>
      <c r="E36" s="61"/>
      <c r="F36" s="61"/>
      <c r="G36" s="50"/>
    </row>
    <row r="37" spans="1:20" ht="13.5" thickBot="1" x14ac:dyDescent="0.25">
      <c r="E37" s="60"/>
      <c r="F37" s="60"/>
    </row>
    <row r="38" spans="1:20" ht="21.75" thickTop="1" thickBot="1" x14ac:dyDescent="0.35">
      <c r="A38" s="20" t="s">
        <v>70</v>
      </c>
      <c r="C38" s="20">
        <f>SUM(D41:D45)</f>
        <v>15</v>
      </c>
      <c r="D38" s="32"/>
      <c r="E38" s="60"/>
      <c r="F38" s="60"/>
      <c r="Q38" s="10"/>
      <c r="R38" s="10"/>
      <c r="S38" s="10"/>
      <c r="T38" s="10"/>
    </row>
    <row r="39" spans="1:20" s="10" customFormat="1" ht="21.75" thickTop="1" thickBot="1" x14ac:dyDescent="0.35">
      <c r="A39" s="15"/>
      <c r="D39" s="14"/>
      <c r="E39" s="61"/>
      <c r="F39" s="61"/>
      <c r="G39" s="50"/>
      <c r="H39" s="51"/>
      <c r="I39" s="51"/>
      <c r="J39" s="51"/>
      <c r="K39" s="51"/>
      <c r="L39" s="51"/>
      <c r="M39" s="51"/>
      <c r="N39" s="51"/>
      <c r="O39" s="51"/>
      <c r="Q39" s="1"/>
      <c r="R39" s="1"/>
      <c r="S39" s="1"/>
      <c r="T39" s="1"/>
    </row>
    <row r="40" spans="1:20" ht="26.25" thickBot="1" x14ac:dyDescent="0.25">
      <c r="D40" s="9" t="s">
        <v>3</v>
      </c>
      <c r="E40" s="59" t="s">
        <v>21</v>
      </c>
      <c r="F40" s="59" t="s">
        <v>20</v>
      </c>
      <c r="G40" s="44" t="str">
        <f>$G$7</f>
        <v>BYU - Idaho</v>
      </c>
      <c r="H40" s="44" t="str">
        <f>$H$7</f>
        <v>CalPoly - SLO</v>
      </c>
      <c r="I40" s="44" t="str">
        <f>$I$7</f>
        <v>Cal State - LB</v>
      </c>
      <c r="J40" s="44" t="str">
        <f>$J$7</f>
        <v>Colorado State</v>
      </c>
      <c r="K40" s="44" t="str">
        <f>$K$7</f>
        <v>Montana Tech</v>
      </c>
      <c r="L40" s="44" t="str">
        <f>$L$7</f>
        <v>San Jose State</v>
      </c>
      <c r="M40" s="44" t="str">
        <f>$M$7</f>
        <v>U of F</v>
      </c>
      <c r="N40" s="44" t="str">
        <f>$N$7</f>
        <v>U of NM</v>
      </c>
      <c r="O40" s="44" t="str">
        <f>$O$7</f>
        <v>UW</v>
      </c>
    </row>
    <row r="41" spans="1:20" x14ac:dyDescent="0.2">
      <c r="B41" s="4" t="s">
        <v>71</v>
      </c>
      <c r="C41" s="4"/>
      <c r="D41" s="8">
        <v>2</v>
      </c>
      <c r="E41" s="62"/>
      <c r="F41" s="62"/>
      <c r="G41" s="45">
        <f>SUM(' Prob#2Rubric'!D4:D6)</f>
        <v>1.5</v>
      </c>
      <c r="H41" s="45">
        <f>SUM(' Prob#2Rubric'!E4:E6)</f>
        <v>2</v>
      </c>
      <c r="I41" s="45">
        <f>SUM(' Prob#2Rubric'!F4:F6)</f>
        <v>2</v>
      </c>
      <c r="J41" s="45">
        <f>SUM(' Prob#2Rubric'!G4:G6)</f>
        <v>2</v>
      </c>
      <c r="K41" s="45">
        <f>SUM(' Prob#2Rubric'!H4:H6)</f>
        <v>1.5</v>
      </c>
      <c r="L41" s="45">
        <f>SUM(' Prob#2Rubric'!I4:I6)</f>
        <v>1.5</v>
      </c>
      <c r="M41" s="45">
        <f>SUM(' Prob#2Rubric'!J4:J6)</f>
        <v>1.5</v>
      </c>
      <c r="N41" s="45">
        <f>SUM(' Prob#2Rubric'!K4:K6)</f>
        <v>2</v>
      </c>
      <c r="O41" s="45">
        <f>SUM(' Prob#2Rubric'!L4:L6)</f>
        <v>2.5</v>
      </c>
    </row>
    <row r="42" spans="1:20" x14ac:dyDescent="0.2">
      <c r="B42" s="4" t="s">
        <v>70</v>
      </c>
      <c r="C42" s="4"/>
      <c r="D42" s="6">
        <v>6.5</v>
      </c>
      <c r="E42" s="63"/>
      <c r="F42" s="63"/>
      <c r="G42" s="46">
        <f>SUM(' Prob#2Rubric'!D7:D9)</f>
        <v>4</v>
      </c>
      <c r="H42" s="46">
        <f>SUM(' Prob#2Rubric'!E7:E9)</f>
        <v>4.5</v>
      </c>
      <c r="I42" s="46">
        <f>SUM(' Prob#2Rubric'!F7:F9)</f>
        <v>2.5</v>
      </c>
      <c r="J42" s="46">
        <f>SUM(' Prob#2Rubric'!G7:G9)</f>
        <v>6.5</v>
      </c>
      <c r="K42" s="46">
        <f>SUM(' Prob#2Rubric'!H7:H9)</f>
        <v>3.5</v>
      </c>
      <c r="L42" s="46">
        <f>SUM(' Prob#2Rubric'!I7:I9)</f>
        <v>2.5</v>
      </c>
      <c r="M42" s="46">
        <f>SUM(' Prob#2Rubric'!J7:J9)</f>
        <v>4</v>
      </c>
      <c r="N42" s="46">
        <f>SUM(' Prob#2Rubric'!K7:K9)</f>
        <v>3.5</v>
      </c>
      <c r="O42" s="46">
        <f>SUM(' Prob#2Rubric'!L7:L9)</f>
        <v>3.5</v>
      </c>
    </row>
    <row r="43" spans="1:20" x14ac:dyDescent="0.2">
      <c r="B43" s="4" t="s">
        <v>72</v>
      </c>
      <c r="C43" s="4"/>
      <c r="D43" s="6">
        <v>2</v>
      </c>
      <c r="E43" s="63"/>
      <c r="F43" s="63"/>
      <c r="G43" s="46">
        <f>SUM(' Prob#2Rubric'!D10)</f>
        <v>2</v>
      </c>
      <c r="H43" s="46">
        <f>SUM(' Prob#2Rubric'!E10)</f>
        <v>0</v>
      </c>
      <c r="I43" s="46">
        <f>SUM(' Prob#2Rubric'!F10)</f>
        <v>0</v>
      </c>
      <c r="J43" s="46">
        <f>SUM(' Prob#2Rubric'!G10)</f>
        <v>2</v>
      </c>
      <c r="K43" s="46">
        <f>SUM(' Prob#2Rubric'!H10)</f>
        <v>2</v>
      </c>
      <c r="L43" s="46">
        <f>SUM(' Prob#2Rubric'!I10)</f>
        <v>2</v>
      </c>
      <c r="M43" s="46">
        <f>SUM(' Prob#2Rubric'!J10)</f>
        <v>2</v>
      </c>
      <c r="N43" s="46">
        <f>SUM(' Prob#2Rubric'!K10)</f>
        <v>2</v>
      </c>
      <c r="O43" s="46">
        <f>SUM(' Prob#2Rubric'!L10)</f>
        <v>2</v>
      </c>
    </row>
    <row r="44" spans="1:20" x14ac:dyDescent="0.2">
      <c r="B44" s="4" t="s">
        <v>73</v>
      </c>
      <c r="C44" s="4"/>
      <c r="D44" s="6">
        <v>3.5</v>
      </c>
      <c r="E44" s="64"/>
      <c r="F44" s="64"/>
      <c r="G44" s="47">
        <f>SUM(' Prob#2Rubric'!D11:D12)</f>
        <v>1.5</v>
      </c>
      <c r="H44" s="47">
        <f>SUM(' Prob#2Rubric'!E11:E12)</f>
        <v>1.5</v>
      </c>
      <c r="I44" s="47">
        <f>SUM(' Prob#2Rubric'!F11:F12)</f>
        <v>1</v>
      </c>
      <c r="J44" s="47">
        <f>SUM(' Prob#2Rubric'!G11:G12)</f>
        <v>1.5</v>
      </c>
      <c r="K44" s="47">
        <f>SUM(' Prob#2Rubric'!H11:H12)</f>
        <v>0</v>
      </c>
      <c r="L44" s="47">
        <f>SUM(' Prob#2Rubric'!I11:I12)</f>
        <v>1.5</v>
      </c>
      <c r="M44" s="47">
        <f>SUM(' Prob#2Rubric'!J11:J12)</f>
        <v>3.5</v>
      </c>
      <c r="N44" s="47">
        <f>SUM(' Prob#2Rubric'!K11:K12)</f>
        <v>2</v>
      </c>
      <c r="O44" s="47">
        <f>SUM(' Prob#2Rubric'!L11:L12)</f>
        <v>2</v>
      </c>
    </row>
    <row r="45" spans="1:20" ht="13.5" thickBot="1" x14ac:dyDescent="0.25">
      <c r="B45" s="4" t="s">
        <v>74</v>
      </c>
      <c r="C45" s="4"/>
      <c r="D45" s="7">
        <v>1</v>
      </c>
      <c r="E45" s="65"/>
      <c r="F45" s="65"/>
      <c r="G45" s="48">
        <f>SUM(' Prob#2Rubric'!D13)</f>
        <v>1</v>
      </c>
      <c r="H45" s="48">
        <f>SUM(' Prob#2Rubric'!E13)</f>
        <v>1</v>
      </c>
      <c r="I45" s="48">
        <f>SUM(' Prob#2Rubric'!F13)</f>
        <v>0</v>
      </c>
      <c r="J45" s="48">
        <f>SUM(' Prob#2Rubric'!G13)</f>
        <v>1</v>
      </c>
      <c r="K45" s="48">
        <f>SUM(' Prob#2Rubric'!H13)</f>
        <v>1</v>
      </c>
      <c r="L45" s="48">
        <f>SUM(' Prob#2Rubric'!I13)</f>
        <v>0</v>
      </c>
      <c r="M45" s="48">
        <f>SUM(' Prob#2Rubric'!J13)</f>
        <v>0</v>
      </c>
      <c r="N45" s="48">
        <f>SUM(' Prob#2Rubric'!K13)</f>
        <v>1</v>
      </c>
      <c r="O45" s="48">
        <f>SUM(' Prob#2Rubric'!L13)</f>
        <v>1</v>
      </c>
    </row>
    <row r="46" spans="1:20" ht="13.5" thickBot="1" x14ac:dyDescent="0.25">
      <c r="B46" s="203" t="str">
        <f>A38</f>
        <v>Life Cycle Analysis</v>
      </c>
      <c r="C46" s="203"/>
      <c r="D46" s="203"/>
      <c r="E46" s="58">
        <f>MEDIAN($G46:$O46)</f>
        <v>10</v>
      </c>
      <c r="F46" s="58">
        <f>AVERAGE($G46:$O46)</f>
        <v>9.5</v>
      </c>
      <c r="G46" s="49">
        <f t="shared" ref="G46:O46" si="5">SUM(G41:G45)</f>
        <v>10</v>
      </c>
      <c r="H46" s="49">
        <f t="shared" si="5"/>
        <v>9</v>
      </c>
      <c r="I46" s="49">
        <f t="shared" si="5"/>
        <v>5.5</v>
      </c>
      <c r="J46" s="49">
        <f t="shared" si="5"/>
        <v>13</v>
      </c>
      <c r="K46" s="49">
        <f t="shared" si="5"/>
        <v>8</v>
      </c>
      <c r="L46" s="49">
        <f t="shared" si="5"/>
        <v>7.5</v>
      </c>
      <c r="M46" s="49">
        <f t="shared" si="5"/>
        <v>11</v>
      </c>
      <c r="N46" s="49">
        <f t="shared" si="5"/>
        <v>10.5</v>
      </c>
      <c r="O46" s="49">
        <f t="shared" si="5"/>
        <v>11</v>
      </c>
    </row>
    <row r="47" spans="1:20" x14ac:dyDescent="0.2">
      <c r="B47" s="191"/>
      <c r="C47" s="191"/>
      <c r="D47" s="24">
        <f>AVERAGE(D41:D45)</f>
        <v>3</v>
      </c>
      <c r="E47" s="61"/>
      <c r="F47" s="61"/>
      <c r="G47" s="50"/>
    </row>
    <row r="48" spans="1:20" ht="13.5" thickBot="1" x14ac:dyDescent="0.25">
      <c r="E48" s="60"/>
      <c r="F48" s="60"/>
    </row>
    <row r="49" spans="1:20" ht="21.75" thickTop="1" thickBot="1" x14ac:dyDescent="0.35">
      <c r="A49" s="23" t="s">
        <v>36</v>
      </c>
      <c r="C49" s="23">
        <f>SUM(D52:D56)</f>
        <v>15</v>
      </c>
      <c r="D49" s="31"/>
      <c r="E49" s="60"/>
      <c r="F49" s="60"/>
      <c r="Q49" s="10"/>
      <c r="R49" s="10"/>
      <c r="S49" s="10"/>
      <c r="T49" s="10"/>
    </row>
    <row r="50" spans="1:20" s="10" customFormat="1" ht="21.75" thickTop="1" thickBot="1" x14ac:dyDescent="0.35">
      <c r="A50" s="15"/>
      <c r="D50" s="14"/>
      <c r="E50" s="61"/>
      <c r="F50" s="61"/>
      <c r="G50" s="50"/>
      <c r="H50" s="51"/>
      <c r="I50" s="51"/>
      <c r="J50" s="51"/>
      <c r="K50" s="51"/>
      <c r="L50" s="51"/>
      <c r="M50" s="51"/>
      <c r="N50" s="51"/>
      <c r="O50" s="51"/>
      <c r="Q50" s="1"/>
      <c r="R50" s="1"/>
      <c r="S50" s="1"/>
      <c r="T50" s="1"/>
    </row>
    <row r="51" spans="1:20" ht="26.25" thickBot="1" x14ac:dyDescent="0.25">
      <c r="D51" s="9" t="s">
        <v>3</v>
      </c>
      <c r="E51" s="59" t="s">
        <v>21</v>
      </c>
      <c r="F51" s="59" t="s">
        <v>20</v>
      </c>
      <c r="G51" s="44" t="str">
        <f>$G$7</f>
        <v>BYU - Idaho</v>
      </c>
      <c r="H51" s="44" t="str">
        <f>$H$7</f>
        <v>CalPoly - SLO</v>
      </c>
      <c r="I51" s="44" t="str">
        <f>$I$7</f>
        <v>Cal State - LB</v>
      </c>
      <c r="J51" s="44" t="str">
        <f>$J$7</f>
        <v>Colorado State</v>
      </c>
      <c r="K51" s="44" t="str">
        <f>$K$7</f>
        <v>Montana Tech</v>
      </c>
      <c r="L51" s="44" t="str">
        <f>$L$7</f>
        <v>San Jose State</v>
      </c>
      <c r="M51" s="44" t="str">
        <f>$M$7</f>
        <v>U of F</v>
      </c>
      <c r="N51" s="44" t="str">
        <f>$N$7</f>
        <v>U of NM</v>
      </c>
      <c r="O51" s="44" t="str">
        <f>$O$7</f>
        <v>UW</v>
      </c>
    </row>
    <row r="52" spans="1:20" x14ac:dyDescent="0.2">
      <c r="B52" s="4" t="s">
        <v>75</v>
      </c>
      <c r="C52" s="4"/>
      <c r="D52" s="8">
        <v>10</v>
      </c>
      <c r="E52" s="62"/>
      <c r="F52" s="62"/>
      <c r="G52" s="45">
        <f>SUM('Prob#3Rubric'!E4:E7)</f>
        <v>5.5</v>
      </c>
      <c r="H52" s="45">
        <f>SUM('Prob#3Rubric'!F4:F7)</f>
        <v>2.5</v>
      </c>
      <c r="I52" s="45">
        <f>SUM('Prob#3Rubric'!G4:G7)</f>
        <v>2.5</v>
      </c>
      <c r="J52" s="45">
        <f>SUM('Prob#3Rubric'!H4:H7)</f>
        <v>4</v>
      </c>
      <c r="K52" s="45">
        <f>SUM('Prob#3Rubric'!I4:I7)</f>
        <v>8.5</v>
      </c>
      <c r="L52" s="45">
        <f>SUM('Prob#3Rubric'!J4:J7)</f>
        <v>3</v>
      </c>
      <c r="M52" s="45">
        <f>SUM('Prob#3Rubric'!K4:K7)</f>
        <v>9</v>
      </c>
      <c r="N52" s="45">
        <f>SUM('Prob#3Rubric'!L4:L7)</f>
        <v>6.5</v>
      </c>
      <c r="O52" s="45">
        <f>SUM('Prob#3Rubric'!M4:M7)</f>
        <v>8.5</v>
      </c>
    </row>
    <row r="53" spans="1:20" x14ac:dyDescent="0.2">
      <c r="B53" s="4" t="s">
        <v>76</v>
      </c>
      <c r="C53" s="4"/>
      <c r="D53" s="6">
        <v>5</v>
      </c>
      <c r="E53" s="63"/>
      <c r="F53" s="63"/>
      <c r="G53" s="46">
        <f>SUM('Prob#3Rubric'!E8:E10)</f>
        <v>5</v>
      </c>
      <c r="H53" s="46">
        <f>SUM('Prob#3Rubric'!F8:F10)</f>
        <v>1.5</v>
      </c>
      <c r="I53" s="46">
        <f>SUM('Prob#3Rubric'!G8:G10)</f>
        <v>3.5</v>
      </c>
      <c r="J53" s="46">
        <f>SUM('Prob#3Rubric'!H8:H10)</f>
        <v>5</v>
      </c>
      <c r="K53" s="46">
        <f>SUM('Prob#3Rubric'!I8:I10)</f>
        <v>3.5</v>
      </c>
      <c r="L53" s="46">
        <f>SUM('Prob#3Rubric'!J8:J10)</f>
        <v>0</v>
      </c>
      <c r="M53" s="46">
        <f>SUM('Prob#3Rubric'!K8:K10)</f>
        <v>5</v>
      </c>
      <c r="N53" s="46">
        <f>SUM('Prob#3Rubric'!L8:L10)</f>
        <v>4</v>
      </c>
      <c r="O53" s="46">
        <f>SUM('Prob#3Rubric'!M8:M10)</f>
        <v>5</v>
      </c>
    </row>
    <row r="54" spans="1:20" x14ac:dyDescent="0.2">
      <c r="B54" s="4"/>
      <c r="C54" s="4"/>
      <c r="D54" s="6"/>
      <c r="E54" s="63"/>
      <c r="F54" s="63"/>
      <c r="G54" s="46"/>
      <c r="H54" s="46"/>
      <c r="I54" s="46"/>
      <c r="J54" s="46"/>
      <c r="K54" s="46"/>
      <c r="L54" s="46"/>
      <c r="M54" s="46"/>
      <c r="N54" s="46"/>
      <c r="O54" s="46"/>
    </row>
    <row r="55" spans="1:20" x14ac:dyDescent="0.2">
      <c r="B55" s="4"/>
      <c r="C55" s="4"/>
      <c r="D55" s="35"/>
      <c r="E55" s="64"/>
      <c r="F55" s="64"/>
      <c r="G55" s="47"/>
      <c r="H55" s="47"/>
      <c r="I55" s="47"/>
      <c r="J55" s="47"/>
      <c r="K55" s="47"/>
      <c r="L55" s="47"/>
      <c r="M55" s="47"/>
      <c r="N55" s="47"/>
      <c r="O55" s="47"/>
    </row>
    <row r="56" spans="1:20" ht="13.5" thickBot="1" x14ac:dyDescent="0.25">
      <c r="B56" s="4"/>
      <c r="C56" s="4"/>
      <c r="D56" s="7"/>
      <c r="E56" s="65"/>
      <c r="F56" s="65"/>
      <c r="G56" s="48"/>
      <c r="H56" s="48"/>
      <c r="I56" s="48"/>
      <c r="J56" s="48"/>
      <c r="K56" s="48"/>
      <c r="L56" s="48"/>
      <c r="M56" s="48"/>
      <c r="N56" s="48"/>
      <c r="O56" s="48"/>
    </row>
    <row r="57" spans="1:20" ht="13.5" thickBot="1" x14ac:dyDescent="0.25">
      <c r="B57" s="203" t="str">
        <f>A49</f>
        <v>Carbon Footprint</v>
      </c>
      <c r="C57" s="203"/>
      <c r="D57" s="203"/>
      <c r="E57" s="58">
        <f>MEDIAN($G57:$O57)</f>
        <v>10.5</v>
      </c>
      <c r="F57" s="58">
        <f>AVERAGE($G57:$O57)</f>
        <v>9.1666666666666661</v>
      </c>
      <c r="G57" s="49">
        <f t="shared" ref="G57:O57" si="6">SUM(G52:G56)</f>
        <v>10.5</v>
      </c>
      <c r="H57" s="49">
        <f t="shared" si="6"/>
        <v>4</v>
      </c>
      <c r="I57" s="49">
        <f t="shared" si="6"/>
        <v>6</v>
      </c>
      <c r="J57" s="49">
        <f t="shared" si="6"/>
        <v>9</v>
      </c>
      <c r="K57" s="49">
        <f t="shared" si="6"/>
        <v>12</v>
      </c>
      <c r="L57" s="49">
        <f t="shared" si="6"/>
        <v>3</v>
      </c>
      <c r="M57" s="49">
        <f t="shared" si="6"/>
        <v>14</v>
      </c>
      <c r="N57" s="49">
        <f t="shared" si="6"/>
        <v>10.5</v>
      </c>
      <c r="O57" s="49">
        <f t="shared" si="6"/>
        <v>13.5</v>
      </c>
    </row>
    <row r="58" spans="1:20" x14ac:dyDescent="0.2">
      <c r="B58" s="191"/>
      <c r="C58" s="191"/>
      <c r="D58" s="24"/>
      <c r="E58" s="61"/>
      <c r="F58" s="61"/>
      <c r="G58" s="50"/>
    </row>
    <row r="59" spans="1:20" ht="13.5" thickBot="1" x14ac:dyDescent="0.25">
      <c r="E59" s="60"/>
      <c r="F59" s="60"/>
    </row>
    <row r="60" spans="1:20" ht="21.75" thickTop="1" thickBot="1" x14ac:dyDescent="0.35">
      <c r="A60" s="21" t="s">
        <v>126</v>
      </c>
      <c r="C60" s="21">
        <f>SUM(D63:D67)</f>
        <v>15</v>
      </c>
      <c r="D60" s="33"/>
      <c r="E60" s="60"/>
      <c r="F60" s="60"/>
      <c r="Q60" s="10"/>
      <c r="R60" s="10"/>
      <c r="S60" s="10"/>
      <c r="T60" s="10"/>
    </row>
    <row r="61" spans="1:20" s="10" customFormat="1" ht="21.75" thickTop="1" thickBot="1" x14ac:dyDescent="0.35">
      <c r="A61" s="15"/>
      <c r="D61" s="14"/>
      <c r="E61" s="61"/>
      <c r="F61" s="61"/>
      <c r="G61" s="50"/>
      <c r="H61" s="51"/>
      <c r="I61" s="51"/>
      <c r="J61" s="51"/>
      <c r="K61" s="51"/>
      <c r="L61" s="51"/>
      <c r="M61" s="51"/>
      <c r="N61" s="51"/>
      <c r="O61" s="51"/>
      <c r="Q61" s="1"/>
      <c r="R61" s="1"/>
      <c r="S61" s="1"/>
      <c r="T61" s="1"/>
    </row>
    <row r="62" spans="1:20" ht="26.25" thickBot="1" x14ac:dyDescent="0.25">
      <c r="D62" s="9" t="s">
        <v>3</v>
      </c>
      <c r="E62" s="59" t="s">
        <v>21</v>
      </c>
      <c r="F62" s="59" t="s">
        <v>20</v>
      </c>
      <c r="G62" s="44" t="str">
        <f>$G$7</f>
        <v>BYU - Idaho</v>
      </c>
      <c r="H62" s="44" t="str">
        <f>$H$7</f>
        <v>CalPoly - SLO</v>
      </c>
      <c r="I62" s="44" t="str">
        <f>$I$7</f>
        <v>Cal State - LB</v>
      </c>
      <c r="J62" s="44" t="str">
        <f>$J$7</f>
        <v>Colorado State</v>
      </c>
      <c r="K62" s="44" t="str">
        <f>$K$7</f>
        <v>Montana Tech</v>
      </c>
      <c r="L62" s="44" t="str">
        <f>$L$7</f>
        <v>San Jose State</v>
      </c>
      <c r="M62" s="44" t="str">
        <f>$M$7</f>
        <v>U of F</v>
      </c>
      <c r="N62" s="44" t="str">
        <f>$N$7</f>
        <v>U of NM</v>
      </c>
      <c r="O62" s="44" t="str">
        <f>$O$7</f>
        <v>UW</v>
      </c>
    </row>
    <row r="63" spans="1:20" x14ac:dyDescent="0.2">
      <c r="B63" s="4" t="s">
        <v>127</v>
      </c>
      <c r="C63" s="4"/>
      <c r="D63" s="8">
        <v>6</v>
      </c>
      <c r="E63" s="62"/>
      <c r="F63" s="62"/>
      <c r="G63" s="45">
        <f>SUM('Prob#4Rubric'!D4:D8)</f>
        <v>0.5</v>
      </c>
      <c r="H63" s="45">
        <f>SUM('Prob#4Rubric'!E4:E8)</f>
        <v>2</v>
      </c>
      <c r="I63" s="45">
        <f>SUM('Prob#4Rubric'!F4:F8)</f>
        <v>3.5</v>
      </c>
      <c r="J63" s="45">
        <f>SUM('Prob#4Rubric'!G4:G8)</f>
        <v>5</v>
      </c>
      <c r="K63" s="45">
        <f>SUM('Prob#4Rubric'!H4:H8)</f>
        <v>5</v>
      </c>
      <c r="L63" s="45">
        <f>SUM('Prob#4Rubric'!I4:I8)</f>
        <v>2</v>
      </c>
      <c r="M63" s="45">
        <f>SUM('Prob#4Rubric'!J4:J8)</f>
        <v>4.5</v>
      </c>
      <c r="N63" s="45">
        <f>SUM('Prob#4Rubric'!K4:K8)</f>
        <v>5</v>
      </c>
      <c r="O63" s="45">
        <f>SUM('Prob#4Rubric'!L4:L8)</f>
        <v>2.25</v>
      </c>
    </row>
    <row r="64" spans="1:20" x14ac:dyDescent="0.2">
      <c r="B64" s="4" t="s">
        <v>128</v>
      </c>
      <c r="C64" s="4"/>
      <c r="D64" s="8">
        <v>6</v>
      </c>
      <c r="E64" s="63"/>
      <c r="F64" s="63"/>
      <c r="G64" s="46">
        <f>SUM('Prob#4Rubric'!D9:D13)</f>
        <v>2</v>
      </c>
      <c r="H64" s="46">
        <f>SUM('Prob#4Rubric'!E9:E13)</f>
        <v>0.5</v>
      </c>
      <c r="I64" s="46">
        <f>SUM('Prob#4Rubric'!F9:F13)</f>
        <v>1.5</v>
      </c>
      <c r="J64" s="46">
        <f>SUM('Prob#4Rubric'!G9:G13)</f>
        <v>4</v>
      </c>
      <c r="K64" s="46">
        <f>SUM('Prob#4Rubric'!H9:H13)</f>
        <v>2.75</v>
      </c>
      <c r="L64" s="46">
        <f>SUM('Prob#4Rubric'!I9:I13)</f>
        <v>2</v>
      </c>
      <c r="M64" s="46">
        <f>SUM('Prob#4Rubric'!J9:J13)</f>
        <v>4</v>
      </c>
      <c r="N64" s="46">
        <f>SUM('Prob#4Rubric'!K9:K13)</f>
        <v>1</v>
      </c>
      <c r="O64" s="46">
        <f>SUM('Prob#4Rubric'!L9:L13)</f>
        <v>2.5</v>
      </c>
    </row>
    <row r="65" spans="1:20" x14ac:dyDescent="0.2">
      <c r="B65" s="4" t="s">
        <v>129</v>
      </c>
      <c r="C65" s="4"/>
      <c r="D65" s="8">
        <v>3</v>
      </c>
      <c r="E65" s="63"/>
      <c r="F65" s="63"/>
      <c r="G65" s="46">
        <f>SUM('Prob#4Rubric'!D14:D16)</f>
        <v>1.5</v>
      </c>
      <c r="H65" s="46">
        <f>SUM('Prob#4Rubric'!E14:E16)</f>
        <v>0.25</v>
      </c>
      <c r="I65" s="46">
        <f>SUM('Prob#4Rubric'!F14:F16)</f>
        <v>1.75</v>
      </c>
      <c r="J65" s="46">
        <f>SUM('Prob#4Rubric'!G14:G16)</f>
        <v>3</v>
      </c>
      <c r="K65" s="46">
        <f>SUM('Prob#4Rubric'!H14:H16)</f>
        <v>1.25</v>
      </c>
      <c r="L65" s="46">
        <f>SUM('Prob#4Rubric'!I14:I16)</f>
        <v>1.75</v>
      </c>
      <c r="M65" s="46">
        <f>SUM('Prob#4Rubric'!J14:J16)</f>
        <v>2</v>
      </c>
      <c r="N65" s="46">
        <f>SUM('Prob#4Rubric'!K14:K16)</f>
        <v>1</v>
      </c>
      <c r="O65" s="46">
        <f>SUM('Prob#4Rubric'!L14:L16)</f>
        <v>1.25</v>
      </c>
    </row>
    <row r="66" spans="1:20" x14ac:dyDescent="0.2">
      <c r="B66" s="4"/>
      <c r="C66" s="4"/>
      <c r="D66" s="6"/>
      <c r="E66" s="64"/>
      <c r="F66" s="64"/>
      <c r="G66" s="47"/>
      <c r="H66" s="47"/>
      <c r="I66" s="47"/>
      <c r="J66" s="47"/>
      <c r="K66" s="47"/>
      <c r="L66" s="47"/>
      <c r="M66" s="47"/>
      <c r="N66" s="47"/>
      <c r="O66" s="47"/>
    </row>
    <row r="67" spans="1:20" ht="13.5" thickBot="1" x14ac:dyDescent="0.25">
      <c r="B67" s="4"/>
      <c r="C67" s="4"/>
      <c r="D67" s="7"/>
      <c r="E67" s="65"/>
      <c r="F67" s="65"/>
      <c r="G67" s="48"/>
      <c r="H67" s="48"/>
      <c r="I67" s="48"/>
      <c r="J67" s="48"/>
      <c r="K67" s="48"/>
      <c r="L67" s="48"/>
      <c r="M67" s="48"/>
      <c r="N67" s="48"/>
      <c r="O67" s="48"/>
    </row>
    <row r="68" spans="1:20" ht="13.5" thickBot="1" x14ac:dyDescent="0.25">
      <c r="B68" s="203" t="str">
        <f>A60</f>
        <v>Water Collection and Use</v>
      </c>
      <c r="C68" s="203"/>
      <c r="D68" s="203"/>
      <c r="E68" s="58">
        <f>MEDIAN($G68:$O68)</f>
        <v>6.75</v>
      </c>
      <c r="F68" s="58">
        <f>AVERAGE($G68:$O68)</f>
        <v>7.083333333333333</v>
      </c>
      <c r="G68" s="49">
        <f t="shared" ref="G68:O68" si="7">SUM(G63:G67)</f>
        <v>4</v>
      </c>
      <c r="H68" s="49">
        <f t="shared" si="7"/>
        <v>2.75</v>
      </c>
      <c r="I68" s="49">
        <f t="shared" si="7"/>
        <v>6.75</v>
      </c>
      <c r="J68" s="49">
        <f t="shared" si="7"/>
        <v>12</v>
      </c>
      <c r="K68" s="49">
        <f t="shared" si="7"/>
        <v>9</v>
      </c>
      <c r="L68" s="49">
        <f t="shared" si="7"/>
        <v>5.75</v>
      </c>
      <c r="M68" s="49">
        <f t="shared" si="7"/>
        <v>10.5</v>
      </c>
      <c r="N68" s="49">
        <f t="shared" si="7"/>
        <v>7</v>
      </c>
      <c r="O68" s="49">
        <f t="shared" si="7"/>
        <v>6</v>
      </c>
    </row>
    <row r="69" spans="1:20" x14ac:dyDescent="0.2">
      <c r="B69" s="191"/>
      <c r="C69" s="191"/>
      <c r="D69" s="24">
        <f>AVERAGE(D63:D67)</f>
        <v>5</v>
      </c>
      <c r="E69" s="61"/>
      <c r="F69" s="61"/>
      <c r="G69" s="50"/>
    </row>
    <row r="70" spans="1:20" ht="13.5" thickBot="1" x14ac:dyDescent="0.25">
      <c r="B70" s="4"/>
      <c r="C70" s="4"/>
      <c r="E70" s="60"/>
      <c r="F70" s="60"/>
    </row>
    <row r="71" spans="1:20" ht="21.75" thickTop="1" thickBot="1" x14ac:dyDescent="0.35">
      <c r="A71" s="22" t="s">
        <v>29</v>
      </c>
      <c r="C71" s="22">
        <v>3</v>
      </c>
      <c r="D71" s="34"/>
      <c r="E71" s="60"/>
      <c r="F71" s="60"/>
      <c r="Q71" s="10"/>
      <c r="R71" s="10"/>
      <c r="S71" s="10"/>
      <c r="T71" s="10"/>
    </row>
    <row r="72" spans="1:20" s="10" customFormat="1" ht="21.75" thickTop="1" thickBot="1" x14ac:dyDescent="0.35">
      <c r="A72" s="15"/>
      <c r="D72" s="14"/>
      <c r="E72" s="61"/>
      <c r="F72" s="61"/>
      <c r="G72" s="50"/>
      <c r="H72" s="51"/>
      <c r="I72" s="51"/>
      <c r="J72" s="51"/>
      <c r="K72" s="51"/>
      <c r="L72" s="51"/>
      <c r="M72" s="51"/>
      <c r="N72" s="51"/>
      <c r="O72" s="51"/>
      <c r="Q72" s="1"/>
      <c r="R72" s="1"/>
      <c r="S72" s="1"/>
      <c r="T72" s="1"/>
    </row>
    <row r="73" spans="1:20" ht="26.25" thickBot="1" x14ac:dyDescent="0.25">
      <c r="D73" s="9" t="s">
        <v>3</v>
      </c>
      <c r="E73" s="59" t="s">
        <v>21</v>
      </c>
      <c r="F73" s="59" t="s">
        <v>20</v>
      </c>
      <c r="G73" s="44" t="str">
        <f>$G$7</f>
        <v>BYU - Idaho</v>
      </c>
      <c r="H73" s="44" t="str">
        <f>$H$7</f>
        <v>CalPoly - SLO</v>
      </c>
      <c r="I73" s="44" t="str">
        <f>$I$7</f>
        <v>Cal State - LB</v>
      </c>
      <c r="J73" s="44" t="str">
        <f>$J$7</f>
        <v>Colorado State</v>
      </c>
      <c r="K73" s="44" t="str">
        <f>$K$7</f>
        <v>Montana Tech</v>
      </c>
      <c r="L73" s="44" t="str">
        <f>$L$7</f>
        <v>San Jose State</v>
      </c>
      <c r="M73" s="44" t="str">
        <f>$M$7</f>
        <v>U of F</v>
      </c>
      <c r="N73" s="44" t="str">
        <f>$N$7</f>
        <v>U of NM</v>
      </c>
      <c r="O73" s="44" t="str">
        <f>$O$7</f>
        <v>UW</v>
      </c>
    </row>
    <row r="74" spans="1:20" x14ac:dyDescent="0.2">
      <c r="B74" s="4" t="s">
        <v>187</v>
      </c>
      <c r="C74" s="4"/>
      <c r="D74" s="8">
        <v>1</v>
      </c>
      <c r="E74" s="62"/>
      <c r="F74" s="62"/>
      <c r="G74" s="45">
        <v>1</v>
      </c>
      <c r="H74" s="45">
        <v>0</v>
      </c>
      <c r="I74" s="45">
        <v>1</v>
      </c>
      <c r="J74" s="45">
        <v>1</v>
      </c>
      <c r="K74" s="45">
        <v>1</v>
      </c>
      <c r="L74" s="45">
        <v>0</v>
      </c>
      <c r="M74" s="45">
        <v>0</v>
      </c>
      <c r="N74" s="45">
        <v>1</v>
      </c>
      <c r="O74" s="45">
        <v>1</v>
      </c>
    </row>
    <row r="75" spans="1:20" x14ac:dyDescent="0.2">
      <c r="B75" s="4" t="s">
        <v>189</v>
      </c>
      <c r="C75" s="4"/>
      <c r="D75" s="8">
        <v>1</v>
      </c>
      <c r="E75" s="84"/>
      <c r="F75" s="84"/>
      <c r="G75" s="85">
        <v>0.5</v>
      </c>
      <c r="H75" s="85">
        <v>0</v>
      </c>
      <c r="I75" s="85">
        <v>0.5</v>
      </c>
      <c r="J75" s="85">
        <v>0.5</v>
      </c>
      <c r="K75" s="85">
        <v>0.5</v>
      </c>
      <c r="L75" s="85">
        <v>0</v>
      </c>
      <c r="M75" s="85">
        <v>0</v>
      </c>
      <c r="N75" s="85">
        <v>0.25</v>
      </c>
      <c r="O75" s="85">
        <v>0.25</v>
      </c>
    </row>
    <row r="76" spans="1:20" x14ac:dyDescent="0.2">
      <c r="B76" s="4" t="s">
        <v>188</v>
      </c>
      <c r="C76" s="4"/>
      <c r="D76" s="6">
        <v>1</v>
      </c>
      <c r="E76" s="63"/>
      <c r="F76" s="63"/>
      <c r="G76" s="46">
        <v>1</v>
      </c>
      <c r="H76" s="46">
        <v>1</v>
      </c>
      <c r="I76" s="46">
        <v>0.5</v>
      </c>
      <c r="J76" s="46">
        <v>1</v>
      </c>
      <c r="K76" s="46">
        <v>0.75</v>
      </c>
      <c r="L76" s="46">
        <v>0</v>
      </c>
      <c r="M76" s="46">
        <v>0</v>
      </c>
      <c r="N76" s="46">
        <v>1</v>
      </c>
      <c r="O76" s="46">
        <v>1</v>
      </c>
    </row>
    <row r="77" spans="1:20" x14ac:dyDescent="0.2">
      <c r="B77" s="4" t="s">
        <v>19</v>
      </c>
      <c r="C77" s="4"/>
      <c r="D77" s="6">
        <v>-5</v>
      </c>
      <c r="E77" s="63"/>
      <c r="F77" s="63"/>
      <c r="G77" s="46">
        <v>0</v>
      </c>
      <c r="H77" s="46">
        <v>0</v>
      </c>
      <c r="I77" s="46"/>
      <c r="J77" s="46">
        <v>0</v>
      </c>
      <c r="K77" s="46">
        <v>-1</v>
      </c>
      <c r="L77" s="46">
        <v>0</v>
      </c>
      <c r="M77" s="46">
        <v>0</v>
      </c>
      <c r="N77" s="46">
        <v>0</v>
      </c>
      <c r="O77" s="46">
        <v>0</v>
      </c>
    </row>
    <row r="78" spans="1:20" x14ac:dyDescent="0.2">
      <c r="B78" s="4" t="s">
        <v>18</v>
      </c>
      <c r="C78" s="4"/>
      <c r="D78" s="6">
        <v>-10</v>
      </c>
      <c r="E78" s="64"/>
      <c r="F78" s="64"/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>
        <v>0</v>
      </c>
    </row>
    <row r="79" spans="1:20" ht="13.5" thickBot="1" x14ac:dyDescent="0.25">
      <c r="B79" s="4"/>
      <c r="C79" s="4"/>
      <c r="D79" s="7"/>
      <c r="E79" s="65"/>
      <c r="F79" s="65"/>
      <c r="G79" s="48"/>
      <c r="H79" s="48"/>
      <c r="I79" s="48"/>
      <c r="J79" s="48"/>
      <c r="K79" s="48"/>
      <c r="L79" s="48"/>
      <c r="M79" s="48"/>
      <c r="N79" s="48"/>
      <c r="O79" s="48"/>
    </row>
    <row r="80" spans="1:20" ht="13.5" thickBot="1" x14ac:dyDescent="0.25">
      <c r="B80" s="203" t="s">
        <v>9</v>
      </c>
      <c r="C80" s="203"/>
      <c r="D80" s="203"/>
      <c r="E80" s="58">
        <f>MEDIAN(G80:O80)</f>
        <v>2</v>
      </c>
      <c r="F80" s="58">
        <f>AVERAGE(G80:O80)</f>
        <v>1.5277777777777777</v>
      </c>
      <c r="G80" s="49">
        <f t="shared" ref="G80:O80" si="8">SUM(G74:G79)</f>
        <v>2.5</v>
      </c>
      <c r="H80" s="49">
        <f t="shared" si="8"/>
        <v>1</v>
      </c>
      <c r="I80" s="49">
        <f t="shared" si="8"/>
        <v>2</v>
      </c>
      <c r="J80" s="49">
        <f t="shared" si="8"/>
        <v>2.5</v>
      </c>
      <c r="K80" s="49">
        <f t="shared" si="8"/>
        <v>1.25</v>
      </c>
      <c r="L80" s="49">
        <f t="shared" si="8"/>
        <v>0</v>
      </c>
      <c r="M80" s="49">
        <f t="shared" si="8"/>
        <v>0</v>
      </c>
      <c r="N80" s="49">
        <f t="shared" si="8"/>
        <v>2.25</v>
      </c>
      <c r="O80" s="49">
        <f t="shared" si="8"/>
        <v>2.25</v>
      </c>
    </row>
    <row r="81" spans="4:15" x14ac:dyDescent="0.2">
      <c r="D81" s="25">
        <f>AVERAGE(D74:D79)</f>
        <v>-2.4</v>
      </c>
      <c r="E81" s="60"/>
      <c r="F81" s="60"/>
      <c r="G81" s="1"/>
      <c r="H81" s="1"/>
      <c r="I81" s="1"/>
      <c r="J81" s="1"/>
      <c r="K81" s="1"/>
      <c r="L81" s="1"/>
      <c r="M81" s="1"/>
      <c r="N81" s="1"/>
      <c r="O81" s="1"/>
    </row>
    <row r="82" spans="4:15" x14ac:dyDescent="0.2">
      <c r="E82" s="60"/>
      <c r="F82" s="60"/>
      <c r="G82" s="1"/>
      <c r="H82" s="1"/>
      <c r="I82" s="1"/>
      <c r="J82" s="1"/>
      <c r="K82" s="1"/>
      <c r="L82" s="1"/>
      <c r="M82" s="1"/>
      <c r="N82" s="1"/>
      <c r="O82" s="1"/>
    </row>
    <row r="83" spans="4:15" x14ac:dyDescent="0.2">
      <c r="E83" s="60"/>
      <c r="F83" s="60"/>
      <c r="G83" s="1"/>
      <c r="H83" s="1"/>
      <c r="I83" s="1"/>
      <c r="J83" s="1"/>
      <c r="K83" s="1"/>
      <c r="L83" s="1"/>
      <c r="M83" s="1"/>
      <c r="N83" s="1"/>
      <c r="O83" s="1"/>
    </row>
    <row r="84" spans="4:15" x14ac:dyDescent="0.2">
      <c r="E84" s="60"/>
      <c r="F84" s="60"/>
      <c r="G84" s="1"/>
      <c r="H84" s="1"/>
      <c r="I84" s="1"/>
      <c r="J84" s="1"/>
      <c r="K84" s="1"/>
      <c r="L84" s="1"/>
      <c r="M84" s="1"/>
      <c r="N84" s="1"/>
      <c r="O84" s="1"/>
    </row>
  </sheetData>
  <mergeCells count="14">
    <mergeCell ref="B80:D80"/>
    <mergeCell ref="Q8:R8"/>
    <mergeCell ref="Q9:R9"/>
    <mergeCell ref="Q10:R10"/>
    <mergeCell ref="Q7:T7"/>
    <mergeCell ref="S8:T8"/>
    <mergeCell ref="S9:T9"/>
    <mergeCell ref="S10:T10"/>
    <mergeCell ref="B13:D13"/>
    <mergeCell ref="B24:D24"/>
    <mergeCell ref="B35:D35"/>
    <mergeCell ref="B46:D46"/>
    <mergeCell ref="B57:D57"/>
    <mergeCell ref="B68:D68"/>
  </mergeCells>
  <conditionalFormatting sqref="G14:L14 N14:O14">
    <cfRule type="top10" dxfId="191" priority="1" stopIfTrue="1" percent="1" bottom="1" rank="33"/>
    <cfRule type="top10" dxfId="190" priority="2" stopIfTrue="1" percent="1" rank="33"/>
  </conditionalFormatting>
  <conditionalFormatting sqref="G13:L13 N13:O13">
    <cfRule type="top10" dxfId="189" priority="3" stopIfTrue="1" percent="1" bottom="1" rank="33"/>
    <cfRule type="top10" dxfId="188" priority="4" stopIfTrue="1" percent="1" rank="33"/>
  </conditionalFormatting>
  <conditionalFormatting sqref="G24:L24 N24:O24">
    <cfRule type="top10" dxfId="187" priority="5" stopIfTrue="1" percent="1" bottom="1" rank="33"/>
    <cfRule type="top10" dxfId="186" priority="6" stopIfTrue="1" percent="1" rank="33"/>
  </conditionalFormatting>
  <conditionalFormatting sqref="G35:L35 N35:O35">
    <cfRule type="top10" dxfId="185" priority="7" stopIfTrue="1" percent="1" bottom="1" rank="33"/>
    <cfRule type="top10" dxfId="184" priority="8" stopIfTrue="1" percent="1" rank="33"/>
  </conditionalFormatting>
  <conditionalFormatting sqref="G46:L46 N46:O46">
    <cfRule type="top10" dxfId="183" priority="9" stopIfTrue="1" percent="1" bottom="1" rank="33"/>
    <cfRule type="top10" dxfId="182" priority="10" stopIfTrue="1" percent="1" rank="33"/>
  </conditionalFormatting>
  <conditionalFormatting sqref="G3:L3 N3:O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8:L68 N68:O68">
    <cfRule type="top10" dxfId="181" priority="12" stopIfTrue="1" percent="1" bottom="1" rank="33"/>
    <cfRule type="top10" dxfId="180" priority="13" stopIfTrue="1" percent="1" rank="33"/>
  </conditionalFormatting>
  <conditionalFormatting sqref="G57:L57 N57:O57">
    <cfRule type="top10" dxfId="179" priority="14" stopIfTrue="1" percent="1" bottom="1" rank="33"/>
    <cfRule type="top10" dxfId="178" priority="15" stopIfTrue="1" percent="1" rank="33"/>
  </conditionalFormatting>
  <conditionalFormatting sqref="G80:L80 N80:O80">
    <cfRule type="top10" dxfId="177" priority="16" stopIfTrue="1" percent="1" bottom="1" rank="33"/>
    <cfRule type="top10" dxfId="176" priority="17" stopIfTrue="1" percent="1" rank="33"/>
  </conditionalFormatting>
  <printOptions horizontalCentered="1" verticalCentered="1"/>
  <pageMargins left="0.7" right="0.7" top="0.75" bottom="0.75" header="0.3" footer="0.3"/>
  <pageSetup scale="5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workbookViewId="0">
      <selection activeCell="Q7" sqref="Q7:T10"/>
    </sheetView>
  </sheetViews>
  <sheetFormatPr defaultRowHeight="12.75" x14ac:dyDescent="0.2"/>
  <cols>
    <col min="1" max="1" width="1.7109375" style="1" customWidth="1"/>
    <col min="2" max="2" width="43.7109375" style="1" customWidth="1"/>
    <col min="3" max="3" width="6.28515625" style="1" customWidth="1"/>
    <col min="4" max="4" width="10.5703125" style="2" customWidth="1"/>
    <col min="5" max="6" width="11.7109375" style="42" customWidth="1"/>
    <col min="7" max="7" width="11.7109375" style="42" hidden="1" customWidth="1"/>
    <col min="8" max="9" width="13.140625" style="43" hidden="1" customWidth="1"/>
    <col min="10" max="10" width="13.140625" style="43" customWidth="1"/>
    <col min="11" max="15" width="13.140625" style="43" hidden="1" customWidth="1"/>
    <col min="16" max="17" width="9.140625" style="1"/>
    <col min="18" max="18" width="9.140625" style="1" customWidth="1"/>
    <col min="19" max="16384" width="9.140625" style="1"/>
  </cols>
  <sheetData>
    <row r="1" spans="1:20" ht="13.5" thickBot="1" x14ac:dyDescent="0.25"/>
    <row r="2" spans="1:20" ht="26.25" thickBot="1" x14ac:dyDescent="0.35">
      <c r="A2" s="3"/>
      <c r="C2" s="80"/>
      <c r="D2" s="81"/>
      <c r="E2" s="82" t="str">
        <f t="shared" ref="E2:O2" si="0">E7</f>
        <v>Median Score</v>
      </c>
      <c r="F2" s="82" t="str">
        <f t="shared" si="0"/>
        <v>Average Score</v>
      </c>
      <c r="G2" s="82" t="str">
        <f t="shared" si="0"/>
        <v>BYU - Idaho</v>
      </c>
      <c r="H2" s="82" t="str">
        <f t="shared" si="0"/>
        <v>CalPoly - SLO</v>
      </c>
      <c r="I2" s="82" t="str">
        <f t="shared" si="0"/>
        <v>Cal State - LB</v>
      </c>
      <c r="J2" s="207" t="str">
        <f t="shared" si="0"/>
        <v>Colorado State</v>
      </c>
      <c r="K2" s="82" t="str">
        <f t="shared" si="0"/>
        <v>Montana Tech</v>
      </c>
      <c r="L2" s="82" t="str">
        <f t="shared" si="0"/>
        <v>San Jose State</v>
      </c>
      <c r="M2" s="82" t="str">
        <f t="shared" si="0"/>
        <v>U of F</v>
      </c>
      <c r="N2" s="82" t="str">
        <f t="shared" si="0"/>
        <v>U of NM</v>
      </c>
      <c r="O2" s="82" t="str">
        <f t="shared" si="0"/>
        <v>UW</v>
      </c>
    </row>
    <row r="3" spans="1:20" s="66" customFormat="1" ht="15" thickBot="1" x14ac:dyDescent="0.25">
      <c r="B3" s="67"/>
      <c r="C3" s="77">
        <f>C5+C16+C27+C38+C49+C60+C71</f>
        <v>83</v>
      </c>
      <c r="D3" s="78" t="s">
        <v>10</v>
      </c>
      <c r="E3" s="83">
        <f>MEDIAN(E13+E24+E35+E46+E57+E68+E80)</f>
        <v>50.95</v>
      </c>
      <c r="F3" s="83">
        <f>AVERAGE(F13+F24+F35+F46+F57+F68+F80)</f>
        <v>48.301111111111112</v>
      </c>
      <c r="G3" s="79">
        <f t="shared" ref="G3:O3" si="1">G13+G24+G35+G46+G57+G68+G80</f>
        <v>49.4</v>
      </c>
      <c r="H3" s="79">
        <f t="shared" si="1"/>
        <v>40.5</v>
      </c>
      <c r="I3" s="79">
        <f t="shared" si="1"/>
        <v>34.6</v>
      </c>
      <c r="J3" s="208">
        <f t="shared" si="1"/>
        <v>60.019999999999996</v>
      </c>
      <c r="K3" s="79">
        <f t="shared" si="1"/>
        <v>51.05</v>
      </c>
      <c r="L3" s="79">
        <f t="shared" si="1"/>
        <v>30.25</v>
      </c>
      <c r="M3" s="79">
        <f t="shared" si="1"/>
        <v>62.95</v>
      </c>
      <c r="N3" s="79">
        <f t="shared" si="1"/>
        <v>47.7</v>
      </c>
      <c r="O3" s="79">
        <f t="shared" si="1"/>
        <v>58.24</v>
      </c>
    </row>
    <row r="4" spans="1:20" ht="13.5" thickBot="1" x14ac:dyDescent="0.25"/>
    <row r="5" spans="1:20" ht="21.75" thickTop="1" thickBot="1" x14ac:dyDescent="0.35">
      <c r="A5" s="17" t="s">
        <v>5</v>
      </c>
      <c r="B5" s="16"/>
      <c r="C5" s="26">
        <f>SUM(D8:D12)</f>
        <v>5</v>
      </c>
      <c r="D5" s="27"/>
      <c r="E5" s="52"/>
      <c r="F5" s="52"/>
      <c r="G5" s="52"/>
      <c r="O5" s="52"/>
    </row>
    <row r="6" spans="1:20" ht="21.75" thickTop="1" thickBot="1" x14ac:dyDescent="0.35">
      <c r="A6" s="3"/>
      <c r="D6" s="14"/>
    </row>
    <row r="7" spans="1:20" ht="26.25" thickBot="1" x14ac:dyDescent="0.25">
      <c r="D7" s="9" t="s">
        <v>3</v>
      </c>
      <c r="E7" s="59" t="s">
        <v>21</v>
      </c>
      <c r="F7" s="59" t="s">
        <v>20</v>
      </c>
      <c r="G7" s="44" t="s">
        <v>7</v>
      </c>
      <c r="H7" s="44" t="s">
        <v>34</v>
      </c>
      <c r="I7" s="44" t="s">
        <v>62</v>
      </c>
      <c r="J7" s="44" t="s">
        <v>8</v>
      </c>
      <c r="K7" s="44" t="s">
        <v>63</v>
      </c>
      <c r="L7" s="44" t="s">
        <v>64</v>
      </c>
      <c r="M7" s="44" t="s">
        <v>35</v>
      </c>
      <c r="N7" s="44" t="s">
        <v>65</v>
      </c>
      <c r="O7" s="44" t="s">
        <v>28</v>
      </c>
      <c r="Q7" s="221" t="s">
        <v>412</v>
      </c>
      <c r="R7" s="221"/>
      <c r="S7" s="221"/>
      <c r="T7" s="221"/>
    </row>
    <row r="8" spans="1:20" x14ac:dyDescent="0.2">
      <c r="B8" s="4" t="s">
        <v>0</v>
      </c>
      <c r="C8" s="4"/>
      <c r="D8" s="8">
        <v>1</v>
      </c>
      <c r="E8" s="62"/>
      <c r="F8" s="62"/>
      <c r="G8" s="92">
        <v>0</v>
      </c>
      <c r="H8" s="92">
        <f>3/5</f>
        <v>0.6</v>
      </c>
      <c r="I8" s="92">
        <f>(5/5)-0.25</f>
        <v>0.75</v>
      </c>
      <c r="J8" s="92">
        <v>0</v>
      </c>
      <c r="K8" s="92">
        <v>0.25</v>
      </c>
      <c r="L8" s="92">
        <v>0</v>
      </c>
      <c r="M8" s="92">
        <v>0.25</v>
      </c>
      <c r="N8" s="92">
        <v>0.25</v>
      </c>
      <c r="O8" s="92">
        <v>0.25</v>
      </c>
      <c r="Q8" s="209" t="s">
        <v>413</v>
      </c>
      <c r="R8" s="210"/>
      <c r="S8" s="211" t="s">
        <v>416</v>
      </c>
      <c r="T8" s="212"/>
    </row>
    <row r="9" spans="1:20" x14ac:dyDescent="0.2">
      <c r="B9" s="4" t="s">
        <v>16</v>
      </c>
      <c r="C9" s="4"/>
      <c r="D9" s="6">
        <v>1</v>
      </c>
      <c r="E9" s="63"/>
      <c r="F9" s="63"/>
      <c r="G9" s="93">
        <v>1</v>
      </c>
      <c r="H9" s="93">
        <v>1</v>
      </c>
      <c r="I9" s="93">
        <v>0.5</v>
      </c>
      <c r="J9" s="93">
        <v>1</v>
      </c>
      <c r="K9" s="93">
        <v>0.1</v>
      </c>
      <c r="L9" s="93">
        <v>0</v>
      </c>
      <c r="M9" s="93">
        <v>1</v>
      </c>
      <c r="N9" s="93">
        <v>1</v>
      </c>
      <c r="O9" s="93">
        <v>1</v>
      </c>
      <c r="Q9" s="213" t="s">
        <v>414</v>
      </c>
      <c r="R9" s="214"/>
      <c r="S9" s="215" t="s">
        <v>416</v>
      </c>
      <c r="T9" s="216"/>
    </row>
    <row r="10" spans="1:20" ht="13.5" thickBot="1" x14ac:dyDescent="0.25">
      <c r="B10" s="4" t="s">
        <v>1</v>
      </c>
      <c r="C10" s="4"/>
      <c r="D10" s="6">
        <v>1</v>
      </c>
      <c r="E10" s="63"/>
      <c r="F10" s="63"/>
      <c r="G10" s="93">
        <v>0.25</v>
      </c>
      <c r="H10" s="93">
        <v>0.75</v>
      </c>
      <c r="I10" s="93">
        <v>1</v>
      </c>
      <c r="J10" s="93">
        <v>1</v>
      </c>
      <c r="K10" s="93">
        <v>0.5</v>
      </c>
      <c r="L10" s="93">
        <v>0.5</v>
      </c>
      <c r="M10" s="93">
        <v>1</v>
      </c>
      <c r="N10" s="93">
        <v>0.5</v>
      </c>
      <c r="O10" s="93">
        <v>0.75</v>
      </c>
      <c r="Q10" s="217" t="s">
        <v>415</v>
      </c>
      <c r="R10" s="218"/>
      <c r="S10" s="219" t="s">
        <v>416</v>
      </c>
      <c r="T10" s="220"/>
    </row>
    <row r="11" spans="1:20" x14ac:dyDescent="0.2">
      <c r="B11" s="4" t="s">
        <v>2</v>
      </c>
      <c r="C11" s="4"/>
      <c r="D11" s="35">
        <v>1</v>
      </c>
      <c r="E11" s="64"/>
      <c r="F11" s="64"/>
      <c r="G11" s="94">
        <v>0</v>
      </c>
      <c r="H11" s="94">
        <v>0.5</v>
      </c>
      <c r="I11" s="94">
        <v>0.5</v>
      </c>
      <c r="J11" s="94">
        <v>1</v>
      </c>
      <c r="K11" s="94">
        <v>0.5</v>
      </c>
      <c r="L11" s="94">
        <v>0.5</v>
      </c>
      <c r="M11" s="94">
        <v>0.25</v>
      </c>
      <c r="N11" s="94">
        <v>0.5</v>
      </c>
      <c r="O11" s="94">
        <v>0.25</v>
      </c>
    </row>
    <row r="12" spans="1:20" ht="13.5" thickBot="1" x14ac:dyDescent="0.25">
      <c r="B12" s="4" t="s">
        <v>17</v>
      </c>
      <c r="C12" s="4"/>
      <c r="D12" s="7">
        <v>1</v>
      </c>
      <c r="E12" s="65"/>
      <c r="F12" s="65"/>
      <c r="G12" s="95">
        <v>1</v>
      </c>
      <c r="H12" s="95">
        <v>1</v>
      </c>
      <c r="I12" s="95">
        <v>1</v>
      </c>
      <c r="J12" s="95">
        <v>1</v>
      </c>
      <c r="K12" s="95">
        <v>1</v>
      </c>
      <c r="L12" s="95">
        <v>1</v>
      </c>
      <c r="M12" s="95">
        <v>1</v>
      </c>
      <c r="N12" s="95">
        <v>1</v>
      </c>
      <c r="O12" s="95">
        <v>1</v>
      </c>
    </row>
    <row r="13" spans="1:20" ht="13.5" thickBot="1" x14ac:dyDescent="0.25">
      <c r="B13" s="203" t="s">
        <v>6</v>
      </c>
      <c r="C13" s="203"/>
      <c r="D13" s="203"/>
      <c r="E13" s="58">
        <f>MEDIAN($G13:$O13)</f>
        <v>3.25</v>
      </c>
      <c r="F13" s="58">
        <f>AVERAGE($G13:$O13)</f>
        <v>3.1333333333333333</v>
      </c>
      <c r="G13" s="49">
        <f t="shared" ref="G13:O13" si="2">SUM(G8:G12)</f>
        <v>2.25</v>
      </c>
      <c r="H13" s="49">
        <f t="shared" si="2"/>
        <v>3.85</v>
      </c>
      <c r="I13" s="49">
        <f t="shared" si="2"/>
        <v>3.75</v>
      </c>
      <c r="J13" s="49">
        <f t="shared" si="2"/>
        <v>4</v>
      </c>
      <c r="K13" s="49">
        <f t="shared" si="2"/>
        <v>2.35</v>
      </c>
      <c r="L13" s="49">
        <f t="shared" si="2"/>
        <v>2</v>
      </c>
      <c r="M13" s="49">
        <f t="shared" si="2"/>
        <v>3.5</v>
      </c>
      <c r="N13" s="49">
        <f t="shared" si="2"/>
        <v>3.25</v>
      </c>
      <c r="O13" s="49">
        <f t="shared" si="2"/>
        <v>3.25</v>
      </c>
    </row>
    <row r="14" spans="1:20" x14ac:dyDescent="0.2">
      <c r="B14" s="191"/>
      <c r="C14" s="191"/>
      <c r="D14" s="24">
        <f>AVERAGE(D8:D12)</f>
        <v>1</v>
      </c>
      <c r="E14" s="60"/>
      <c r="F14" s="60"/>
      <c r="H14" s="42"/>
      <c r="I14" s="42"/>
      <c r="J14" s="42"/>
      <c r="K14" s="42"/>
      <c r="L14" s="42"/>
      <c r="M14" s="42"/>
      <c r="N14" s="42"/>
      <c r="O14" s="42"/>
    </row>
    <row r="15" spans="1:20" ht="13.5" thickBot="1" x14ac:dyDescent="0.25">
      <c r="E15" s="60"/>
      <c r="F15" s="60"/>
    </row>
    <row r="16" spans="1:20" ht="21.75" thickTop="1" thickBot="1" x14ac:dyDescent="0.35">
      <c r="A16" s="18" t="s">
        <v>66</v>
      </c>
      <c r="C16" s="18">
        <f>SUM(D19:D22)</f>
        <v>10</v>
      </c>
      <c r="D16" s="28"/>
      <c r="E16" s="60"/>
      <c r="F16" s="60"/>
    </row>
    <row r="17" spans="1:15" ht="21.75" thickTop="1" thickBot="1" x14ac:dyDescent="0.35">
      <c r="A17" s="3"/>
      <c r="D17" s="14"/>
      <c r="E17" s="60"/>
      <c r="F17" s="60"/>
    </row>
    <row r="18" spans="1:15" ht="26.25" thickBot="1" x14ac:dyDescent="0.25">
      <c r="B18" s="36"/>
      <c r="D18" s="9" t="s">
        <v>3</v>
      </c>
      <c r="E18" s="59" t="s">
        <v>21</v>
      </c>
      <c r="F18" s="59" t="s">
        <v>20</v>
      </c>
      <c r="G18" s="44" t="str">
        <f>$G$7</f>
        <v>BYU - Idaho</v>
      </c>
      <c r="H18" s="44" t="str">
        <f>$H$7</f>
        <v>CalPoly - SLO</v>
      </c>
      <c r="I18" s="44" t="str">
        <f>$I$7</f>
        <v>Cal State - LB</v>
      </c>
      <c r="J18" s="44" t="str">
        <f>$J$7</f>
        <v>Colorado State</v>
      </c>
      <c r="K18" s="44" t="str">
        <f>$K$7</f>
        <v>Montana Tech</v>
      </c>
      <c r="L18" s="44" t="str">
        <f>$L$7</f>
        <v>San Jose State</v>
      </c>
      <c r="M18" s="44" t="str">
        <f>$M$7</f>
        <v>U of F</v>
      </c>
      <c r="N18" s="44" t="str">
        <f>$N$7</f>
        <v>U of NM</v>
      </c>
      <c r="O18" s="44" t="str">
        <f>$O$7</f>
        <v>UW</v>
      </c>
    </row>
    <row r="19" spans="1:15" x14ac:dyDescent="0.2">
      <c r="B19" s="4" t="s">
        <v>67</v>
      </c>
      <c r="C19" s="4"/>
      <c r="D19" s="8">
        <v>3</v>
      </c>
      <c r="E19" s="62"/>
      <c r="F19" s="62"/>
      <c r="G19" s="45">
        <f>'Prob#1Rubric'!D3</f>
        <v>1.1500000000000001</v>
      </c>
      <c r="H19" s="45">
        <f>'Prob#1Rubric'!E3</f>
        <v>1.6500000000000001</v>
      </c>
      <c r="I19" s="45">
        <f>'Prob#1Rubric'!F3</f>
        <v>1.7999999999999998</v>
      </c>
      <c r="J19" s="45">
        <f>'Prob#1Rubric'!G3</f>
        <v>1.82</v>
      </c>
      <c r="K19" s="45">
        <f>'Prob#1Rubric'!H3</f>
        <v>1.9500000000000002</v>
      </c>
      <c r="L19" s="45">
        <f>'Prob#1Rubric'!I3</f>
        <v>0</v>
      </c>
      <c r="M19" s="45">
        <f>'Prob#1Rubric'!J3</f>
        <v>1.7000000000000002</v>
      </c>
      <c r="N19" s="45">
        <f>'Prob#1Rubric'!K3</f>
        <v>1.5</v>
      </c>
      <c r="O19" s="45">
        <f>'Prob#1Rubric'!L3</f>
        <v>1.7400000000000002</v>
      </c>
    </row>
    <row r="20" spans="1:15" x14ac:dyDescent="0.2">
      <c r="B20" s="4" t="s">
        <v>68</v>
      </c>
      <c r="C20" s="4"/>
      <c r="D20" s="6">
        <v>2</v>
      </c>
      <c r="E20" s="63"/>
      <c r="F20" s="63"/>
      <c r="G20" s="46">
        <f>SUM('Prob#1Rubric'!D21:D23)</f>
        <v>2</v>
      </c>
      <c r="H20" s="46">
        <f>SUM('Prob#1Rubric'!E21:E23)</f>
        <v>1.75</v>
      </c>
      <c r="I20" s="46">
        <f>SUM('Prob#1Rubric'!F21:F23)</f>
        <v>2</v>
      </c>
      <c r="J20" s="46">
        <f>SUM('Prob#1Rubric'!G21:G23)</f>
        <v>1.75</v>
      </c>
      <c r="K20" s="46">
        <f>SUM('Prob#1Rubric'!H21:H23)</f>
        <v>1.5</v>
      </c>
      <c r="L20" s="46">
        <f>SUM('Prob#1Rubric'!I21:I23)</f>
        <v>0</v>
      </c>
      <c r="M20" s="46">
        <f>SUM('Prob#1Rubric'!J21:J23)</f>
        <v>1.75</v>
      </c>
      <c r="N20" s="46">
        <f>SUM('Prob#1Rubric'!K21:K23)</f>
        <v>1</v>
      </c>
      <c r="O20" s="46">
        <f>SUM('Prob#1Rubric'!L21:L23)</f>
        <v>1.25</v>
      </c>
    </row>
    <row r="21" spans="1:15" x14ac:dyDescent="0.2">
      <c r="B21" s="4" t="s">
        <v>69</v>
      </c>
      <c r="C21" s="4"/>
      <c r="D21" s="6">
        <v>5</v>
      </c>
      <c r="E21" s="63"/>
      <c r="F21" s="63"/>
      <c r="G21" s="46">
        <f>SUM('Prob#1Rubric'!D26:D29)</f>
        <v>3</v>
      </c>
      <c r="H21" s="46">
        <f>SUM('Prob#1Rubric'!E26:E29)</f>
        <v>2</v>
      </c>
      <c r="I21" s="46">
        <f>SUM('Prob#1Rubric'!F26:F29)</f>
        <v>0.05</v>
      </c>
      <c r="J21" s="46">
        <f>SUM('Prob#1Rubric'!G26:G29)</f>
        <v>2.7</v>
      </c>
      <c r="K21" s="46">
        <f>SUM('Prob#1Rubric'!H26:H29)</f>
        <v>1</v>
      </c>
      <c r="L21" s="46">
        <f>SUM('Prob#1Rubric'!I26:I29)</f>
        <v>3.5</v>
      </c>
      <c r="M21" s="46">
        <f>SUM('Prob#1Rubric'!J26:J29)</f>
        <v>4</v>
      </c>
      <c r="N21" s="46">
        <f>SUM('Prob#1Rubric'!K26:K29)</f>
        <v>1.2</v>
      </c>
      <c r="O21" s="46">
        <f>SUM('Prob#1Rubric'!L26:L29)</f>
        <v>0</v>
      </c>
    </row>
    <row r="22" spans="1:15" x14ac:dyDescent="0.2">
      <c r="B22" s="4"/>
      <c r="C22" s="4"/>
      <c r="D22" s="35"/>
      <c r="E22" s="64"/>
      <c r="F22" s="64"/>
      <c r="G22" s="47"/>
      <c r="H22" s="47"/>
      <c r="I22" s="47"/>
      <c r="J22" s="47"/>
      <c r="K22" s="47"/>
      <c r="L22" s="47"/>
      <c r="M22" s="47"/>
      <c r="N22" s="47"/>
      <c r="O22" s="47"/>
    </row>
    <row r="23" spans="1:15" ht="13.5" thickBot="1" x14ac:dyDescent="0.25">
      <c r="B23" s="4"/>
      <c r="C23" s="4"/>
      <c r="D23" s="7"/>
      <c r="E23" s="65"/>
      <c r="F23" s="65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13.5" thickBot="1" x14ac:dyDescent="0.25">
      <c r="B24" s="203" t="str">
        <f>A16</f>
        <v>LEED Credit Comparison</v>
      </c>
      <c r="C24" s="203"/>
      <c r="D24" s="203"/>
      <c r="E24" s="58">
        <f>MEDIAN($G24:$O24)</f>
        <v>4.45</v>
      </c>
      <c r="F24" s="58">
        <f>AVERAGE($G24:$O24)</f>
        <v>4.8622222222222229</v>
      </c>
      <c r="G24" s="49">
        <f t="shared" ref="G24:O24" si="3">SUM(G19:G23)</f>
        <v>6.15</v>
      </c>
      <c r="H24" s="49">
        <f t="shared" si="3"/>
        <v>5.4</v>
      </c>
      <c r="I24" s="49">
        <f t="shared" si="3"/>
        <v>3.8499999999999996</v>
      </c>
      <c r="J24" s="49">
        <f t="shared" si="3"/>
        <v>6.2700000000000005</v>
      </c>
      <c r="K24" s="49">
        <f t="shared" si="3"/>
        <v>4.45</v>
      </c>
      <c r="L24" s="49">
        <f t="shared" si="3"/>
        <v>3.5</v>
      </c>
      <c r="M24" s="49">
        <f t="shared" si="3"/>
        <v>7.45</v>
      </c>
      <c r="N24" s="49">
        <f t="shared" si="3"/>
        <v>3.7</v>
      </c>
      <c r="O24" s="49">
        <f t="shared" si="3"/>
        <v>2.99</v>
      </c>
    </row>
    <row r="25" spans="1:15" x14ac:dyDescent="0.2">
      <c r="B25" s="191"/>
      <c r="C25" s="191"/>
      <c r="D25" s="24">
        <f>AVERAGE(D19:D23)</f>
        <v>3.3333333333333335</v>
      </c>
      <c r="E25" s="61"/>
      <c r="F25" s="61"/>
      <c r="G25" s="50"/>
    </row>
    <row r="26" spans="1:15" ht="13.5" thickBot="1" x14ac:dyDescent="0.25">
      <c r="E26" s="60"/>
      <c r="F26" s="60"/>
    </row>
    <row r="27" spans="1:15" ht="21.75" thickTop="1" thickBot="1" x14ac:dyDescent="0.35">
      <c r="A27" s="19" t="s">
        <v>130</v>
      </c>
      <c r="C27" s="19">
        <f>SUM(D30:D34)</f>
        <v>20</v>
      </c>
      <c r="D27" s="30"/>
      <c r="E27" s="60"/>
      <c r="F27" s="60"/>
    </row>
    <row r="28" spans="1:15" s="10" customFormat="1" ht="21.75" thickTop="1" thickBot="1" x14ac:dyDescent="0.35">
      <c r="A28" s="15"/>
      <c r="D28" s="29"/>
      <c r="E28" s="61"/>
      <c r="F28" s="61"/>
      <c r="G28" s="50"/>
      <c r="H28" s="51"/>
      <c r="I28" s="51"/>
      <c r="J28" s="51"/>
      <c r="K28" s="51"/>
      <c r="L28" s="51"/>
      <c r="M28" s="51"/>
      <c r="N28" s="51"/>
      <c r="O28" s="51"/>
    </row>
    <row r="29" spans="1:15" ht="26.25" thickBot="1" x14ac:dyDescent="0.25">
      <c r="D29" s="9" t="s">
        <v>3</v>
      </c>
      <c r="E29" s="59" t="s">
        <v>21</v>
      </c>
      <c r="F29" s="59" t="s">
        <v>20</v>
      </c>
      <c r="G29" s="44" t="str">
        <f>$G$7</f>
        <v>BYU - Idaho</v>
      </c>
      <c r="H29" s="44" t="str">
        <f>$H$7</f>
        <v>CalPoly - SLO</v>
      </c>
      <c r="I29" s="44" t="str">
        <f>$I$7</f>
        <v>Cal State - LB</v>
      </c>
      <c r="J29" s="44" t="str">
        <f>$J$7</f>
        <v>Colorado State</v>
      </c>
      <c r="K29" s="44" t="str">
        <f>$K$7</f>
        <v>Montana Tech</v>
      </c>
      <c r="L29" s="44" t="str">
        <f>$L$7</f>
        <v>San Jose State</v>
      </c>
      <c r="M29" s="44" t="str">
        <f>$M$7</f>
        <v>U of F</v>
      </c>
      <c r="N29" s="44" t="str">
        <f>$N$7</f>
        <v>U of NM</v>
      </c>
      <c r="O29" s="44" t="str">
        <f>$O$7</f>
        <v>UW</v>
      </c>
    </row>
    <row r="30" spans="1:15" x14ac:dyDescent="0.2">
      <c r="B30" s="4" t="s">
        <v>131</v>
      </c>
      <c r="C30" s="4"/>
      <c r="D30" s="11">
        <v>12</v>
      </c>
      <c r="E30" s="62"/>
      <c r="F30" s="62"/>
      <c r="G30" s="45">
        <f>SUM('Prob#5Rubric'!D4:D13)</f>
        <v>6</v>
      </c>
      <c r="H30" s="45">
        <f>SUM('Prob#5Rubric'!E4:E13)</f>
        <v>10</v>
      </c>
      <c r="I30" s="45">
        <f>SUM('Prob#5Rubric'!F4:F13)</f>
        <v>4.5</v>
      </c>
      <c r="J30" s="45">
        <f>SUM('Prob#5Rubric'!G4:G13)</f>
        <v>6.75</v>
      </c>
      <c r="K30" s="45">
        <f>SUM('Prob#5Rubric'!H4:H13)</f>
        <v>9</v>
      </c>
      <c r="L30" s="45">
        <f>SUM('Prob#5Rubric'!I4:I13)</f>
        <v>5.5</v>
      </c>
      <c r="M30" s="45">
        <f>SUM('Prob#5Rubric'!J4:J13)</f>
        <v>9.5</v>
      </c>
      <c r="N30" s="45">
        <f>SUM('Prob#5Rubric'!K4:K13)</f>
        <v>5</v>
      </c>
      <c r="O30" s="45">
        <f>SUM('Prob#5Rubric'!L4:L13)</f>
        <v>11.25</v>
      </c>
    </row>
    <row r="31" spans="1:15" x14ac:dyDescent="0.2">
      <c r="B31" s="4" t="s">
        <v>132</v>
      </c>
      <c r="C31" s="4"/>
      <c r="D31" s="6">
        <v>6</v>
      </c>
      <c r="E31" s="63"/>
      <c r="F31" s="63"/>
      <c r="G31" s="46">
        <f>SUM('Prob#5Rubric'!D14:D17)</f>
        <v>6</v>
      </c>
      <c r="H31" s="46">
        <f>SUM('Prob#5Rubric'!E14:E17)</f>
        <v>4</v>
      </c>
      <c r="I31" s="46">
        <f>SUM('Prob#5Rubric'!F14:F17)</f>
        <v>2</v>
      </c>
      <c r="J31" s="46">
        <f>SUM('Prob#5Rubric'!G14:G17)</f>
        <v>4.5</v>
      </c>
      <c r="K31" s="46">
        <f>SUM('Prob#5Rubric'!H14:H17)</f>
        <v>4</v>
      </c>
      <c r="L31" s="46">
        <f>SUM('Prob#5Rubric'!I14:I17)</f>
        <v>2.5</v>
      </c>
      <c r="M31" s="46">
        <f>SUM('Prob#5Rubric'!J14:J17)</f>
        <v>5</v>
      </c>
      <c r="N31" s="46">
        <f>SUM('Prob#5Rubric'!K14:K17)</f>
        <v>4.5</v>
      </c>
      <c r="O31" s="46">
        <f>SUM('Prob#5Rubric'!L14:L17)</f>
        <v>6</v>
      </c>
    </row>
    <row r="32" spans="1:15" x14ac:dyDescent="0.2">
      <c r="B32" s="4" t="s">
        <v>133</v>
      </c>
      <c r="C32" s="4"/>
      <c r="D32" s="6">
        <v>2</v>
      </c>
      <c r="E32" s="63"/>
      <c r="F32" s="63"/>
      <c r="G32" s="46">
        <f>SUM('Prob#5Rubric'!D18:D21)</f>
        <v>2</v>
      </c>
      <c r="H32" s="46">
        <f>SUM('Prob#5Rubric'!E18:E21)</f>
        <v>0.5</v>
      </c>
      <c r="I32" s="46">
        <f>SUM('Prob#5Rubric'!F18:F21)</f>
        <v>0.25</v>
      </c>
      <c r="J32" s="46">
        <f>SUM('Prob#5Rubric'!G18:G21)</f>
        <v>2</v>
      </c>
      <c r="K32" s="46">
        <f>SUM('Prob#5Rubric'!H18:H21)</f>
        <v>1</v>
      </c>
      <c r="L32" s="46">
        <f>SUM('Prob#5Rubric'!I18:I21)</f>
        <v>0.5</v>
      </c>
      <c r="M32" s="46">
        <f>SUM('Prob#5Rubric'!J18:J21)</f>
        <v>2</v>
      </c>
      <c r="N32" s="46">
        <f>SUM('Prob#5Rubric'!K18:K21)</f>
        <v>1</v>
      </c>
      <c r="O32" s="46">
        <f>SUM('Prob#5Rubric'!L18:L21)</f>
        <v>2</v>
      </c>
    </row>
    <row r="33" spans="1:15" x14ac:dyDescent="0.2">
      <c r="B33" s="4"/>
      <c r="C33" s="4"/>
      <c r="D33" s="35"/>
      <c r="E33" s="64"/>
      <c r="F33" s="64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3.5" thickBot="1" x14ac:dyDescent="0.25">
      <c r="B34" s="4"/>
      <c r="C34" s="4"/>
      <c r="D34" s="7"/>
      <c r="E34" s="65"/>
      <c r="F34" s="65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3.5" thickBot="1" x14ac:dyDescent="0.25">
      <c r="B35" s="203" t="str">
        <f>A27</f>
        <v>On-Site Renewable</v>
      </c>
      <c r="C35" s="203"/>
      <c r="D35" s="203"/>
      <c r="E35" s="58">
        <f>MEDIAN($G35:$O35)</f>
        <v>14</v>
      </c>
      <c r="F35" s="58">
        <f>AVERAGE($G35:$O35)</f>
        <v>13.027777777777779</v>
      </c>
      <c r="G35" s="49">
        <f t="shared" ref="G35:O35" si="4">SUM(G30:G34)</f>
        <v>14</v>
      </c>
      <c r="H35" s="49">
        <f t="shared" si="4"/>
        <v>14.5</v>
      </c>
      <c r="I35" s="49">
        <f t="shared" si="4"/>
        <v>6.75</v>
      </c>
      <c r="J35" s="49">
        <f t="shared" si="4"/>
        <v>13.25</v>
      </c>
      <c r="K35" s="49">
        <f t="shared" si="4"/>
        <v>14</v>
      </c>
      <c r="L35" s="49">
        <f t="shared" si="4"/>
        <v>8.5</v>
      </c>
      <c r="M35" s="49">
        <f t="shared" si="4"/>
        <v>16.5</v>
      </c>
      <c r="N35" s="49">
        <f t="shared" si="4"/>
        <v>10.5</v>
      </c>
      <c r="O35" s="49">
        <f t="shared" si="4"/>
        <v>19.25</v>
      </c>
    </row>
    <row r="36" spans="1:15" x14ac:dyDescent="0.2">
      <c r="B36" s="191"/>
      <c r="C36" s="191"/>
      <c r="D36" s="24"/>
      <c r="E36" s="61"/>
      <c r="F36" s="61"/>
      <c r="G36" s="50"/>
    </row>
    <row r="37" spans="1:15" ht="13.5" thickBot="1" x14ac:dyDescent="0.25">
      <c r="E37" s="60"/>
      <c r="F37" s="60"/>
    </row>
    <row r="38" spans="1:15" ht="21.75" thickTop="1" thickBot="1" x14ac:dyDescent="0.35">
      <c r="A38" s="20" t="s">
        <v>70</v>
      </c>
      <c r="C38" s="20">
        <f>SUM(D41:D45)</f>
        <v>15</v>
      </c>
      <c r="D38" s="32"/>
      <c r="E38" s="60"/>
      <c r="F38" s="60"/>
    </row>
    <row r="39" spans="1:15" s="10" customFormat="1" ht="21.75" thickTop="1" thickBot="1" x14ac:dyDescent="0.35">
      <c r="A39" s="15"/>
      <c r="D39" s="14"/>
      <c r="E39" s="61"/>
      <c r="F39" s="61"/>
      <c r="G39" s="50"/>
      <c r="H39" s="51"/>
      <c r="I39" s="51"/>
      <c r="J39" s="51"/>
      <c r="K39" s="51"/>
      <c r="L39" s="51"/>
      <c r="M39" s="51"/>
      <c r="N39" s="51"/>
      <c r="O39" s="51"/>
    </row>
    <row r="40" spans="1:15" ht="26.25" thickBot="1" x14ac:dyDescent="0.25">
      <c r="D40" s="9" t="s">
        <v>3</v>
      </c>
      <c r="E40" s="59" t="s">
        <v>21</v>
      </c>
      <c r="F40" s="59" t="s">
        <v>20</v>
      </c>
      <c r="G40" s="44" t="str">
        <f>$G$7</f>
        <v>BYU - Idaho</v>
      </c>
      <c r="H40" s="44" t="str">
        <f>$H$7</f>
        <v>CalPoly - SLO</v>
      </c>
      <c r="I40" s="44" t="str">
        <f>$I$7</f>
        <v>Cal State - LB</v>
      </c>
      <c r="J40" s="44" t="str">
        <f>$J$7</f>
        <v>Colorado State</v>
      </c>
      <c r="K40" s="44" t="str">
        <f>$K$7</f>
        <v>Montana Tech</v>
      </c>
      <c r="L40" s="44" t="str">
        <f>$L$7</f>
        <v>San Jose State</v>
      </c>
      <c r="M40" s="44" t="str">
        <f>$M$7</f>
        <v>U of F</v>
      </c>
      <c r="N40" s="44" t="str">
        <f>$N$7</f>
        <v>U of NM</v>
      </c>
      <c r="O40" s="44" t="str">
        <f>$O$7</f>
        <v>UW</v>
      </c>
    </row>
    <row r="41" spans="1:15" x14ac:dyDescent="0.2">
      <c r="B41" s="4" t="s">
        <v>71</v>
      </c>
      <c r="C41" s="4"/>
      <c r="D41" s="8">
        <v>2</v>
      </c>
      <c r="E41" s="62"/>
      <c r="F41" s="62"/>
      <c r="G41" s="45">
        <f>SUM(' Prob#2Rubric'!D4:D6)</f>
        <v>1.5</v>
      </c>
      <c r="H41" s="45">
        <f>SUM(' Prob#2Rubric'!E4:E6)</f>
        <v>2</v>
      </c>
      <c r="I41" s="45">
        <f>SUM(' Prob#2Rubric'!F4:F6)</f>
        <v>2</v>
      </c>
      <c r="J41" s="45">
        <f>SUM(' Prob#2Rubric'!G4:G6)</f>
        <v>2</v>
      </c>
      <c r="K41" s="45">
        <f>SUM(' Prob#2Rubric'!H4:H6)</f>
        <v>1.5</v>
      </c>
      <c r="L41" s="45">
        <f>SUM(' Prob#2Rubric'!I4:I6)</f>
        <v>1.5</v>
      </c>
      <c r="M41" s="45">
        <f>SUM(' Prob#2Rubric'!J4:J6)</f>
        <v>1.5</v>
      </c>
      <c r="N41" s="45">
        <f>SUM(' Prob#2Rubric'!K4:K6)</f>
        <v>2</v>
      </c>
      <c r="O41" s="45">
        <f>SUM(' Prob#2Rubric'!L4:L6)</f>
        <v>2.5</v>
      </c>
    </row>
    <row r="42" spans="1:15" x14ac:dyDescent="0.2">
      <c r="B42" s="4" t="s">
        <v>70</v>
      </c>
      <c r="C42" s="4"/>
      <c r="D42" s="6">
        <v>6.5</v>
      </c>
      <c r="E42" s="63"/>
      <c r="F42" s="63"/>
      <c r="G42" s="46">
        <f>SUM(' Prob#2Rubric'!D7:D9)</f>
        <v>4</v>
      </c>
      <c r="H42" s="46">
        <f>SUM(' Prob#2Rubric'!E7:E9)</f>
        <v>4.5</v>
      </c>
      <c r="I42" s="46">
        <f>SUM(' Prob#2Rubric'!F7:F9)</f>
        <v>2.5</v>
      </c>
      <c r="J42" s="46">
        <f>SUM(' Prob#2Rubric'!G7:G9)</f>
        <v>6.5</v>
      </c>
      <c r="K42" s="46">
        <f>SUM(' Prob#2Rubric'!H7:H9)</f>
        <v>3.5</v>
      </c>
      <c r="L42" s="46">
        <f>SUM(' Prob#2Rubric'!I7:I9)</f>
        <v>2.5</v>
      </c>
      <c r="M42" s="46">
        <f>SUM(' Prob#2Rubric'!J7:J9)</f>
        <v>4</v>
      </c>
      <c r="N42" s="46">
        <f>SUM(' Prob#2Rubric'!K7:K9)</f>
        <v>3.5</v>
      </c>
      <c r="O42" s="46">
        <f>SUM(' Prob#2Rubric'!L7:L9)</f>
        <v>3.5</v>
      </c>
    </row>
    <row r="43" spans="1:15" x14ac:dyDescent="0.2">
      <c r="B43" s="4" t="s">
        <v>72</v>
      </c>
      <c r="C43" s="4"/>
      <c r="D43" s="6">
        <v>2</v>
      </c>
      <c r="E43" s="63"/>
      <c r="F43" s="63"/>
      <c r="G43" s="46">
        <f>SUM(' Prob#2Rubric'!D10)</f>
        <v>2</v>
      </c>
      <c r="H43" s="46">
        <f>SUM(' Prob#2Rubric'!E10)</f>
        <v>0</v>
      </c>
      <c r="I43" s="46">
        <f>SUM(' Prob#2Rubric'!F10)</f>
        <v>0</v>
      </c>
      <c r="J43" s="46">
        <f>SUM(' Prob#2Rubric'!G10)</f>
        <v>2</v>
      </c>
      <c r="K43" s="46">
        <f>SUM(' Prob#2Rubric'!H10)</f>
        <v>2</v>
      </c>
      <c r="L43" s="46">
        <f>SUM(' Prob#2Rubric'!I10)</f>
        <v>2</v>
      </c>
      <c r="M43" s="46">
        <f>SUM(' Prob#2Rubric'!J10)</f>
        <v>2</v>
      </c>
      <c r="N43" s="46">
        <f>SUM(' Prob#2Rubric'!K10)</f>
        <v>2</v>
      </c>
      <c r="O43" s="46">
        <f>SUM(' Prob#2Rubric'!L10)</f>
        <v>2</v>
      </c>
    </row>
    <row r="44" spans="1:15" x14ac:dyDescent="0.2">
      <c r="B44" s="4" t="s">
        <v>73</v>
      </c>
      <c r="C44" s="4"/>
      <c r="D44" s="6">
        <v>3.5</v>
      </c>
      <c r="E44" s="64"/>
      <c r="F44" s="64"/>
      <c r="G44" s="47">
        <f>SUM(' Prob#2Rubric'!D11:D12)</f>
        <v>1.5</v>
      </c>
      <c r="H44" s="47">
        <f>SUM(' Prob#2Rubric'!E11:E12)</f>
        <v>1.5</v>
      </c>
      <c r="I44" s="47">
        <f>SUM(' Prob#2Rubric'!F11:F12)</f>
        <v>1</v>
      </c>
      <c r="J44" s="47">
        <f>SUM(' Prob#2Rubric'!G11:G12)</f>
        <v>1.5</v>
      </c>
      <c r="K44" s="47">
        <f>SUM(' Prob#2Rubric'!H11:H12)</f>
        <v>0</v>
      </c>
      <c r="L44" s="47">
        <f>SUM(' Prob#2Rubric'!I11:I12)</f>
        <v>1.5</v>
      </c>
      <c r="M44" s="47">
        <f>SUM(' Prob#2Rubric'!J11:J12)</f>
        <v>3.5</v>
      </c>
      <c r="N44" s="47">
        <f>SUM(' Prob#2Rubric'!K11:K12)</f>
        <v>2</v>
      </c>
      <c r="O44" s="47">
        <f>SUM(' Prob#2Rubric'!L11:L12)</f>
        <v>2</v>
      </c>
    </row>
    <row r="45" spans="1:15" ht="13.5" thickBot="1" x14ac:dyDescent="0.25">
      <c r="B45" s="4" t="s">
        <v>74</v>
      </c>
      <c r="C45" s="4"/>
      <c r="D45" s="7">
        <v>1</v>
      </c>
      <c r="E45" s="65"/>
      <c r="F45" s="65"/>
      <c r="G45" s="48">
        <f>SUM(' Prob#2Rubric'!D13)</f>
        <v>1</v>
      </c>
      <c r="H45" s="48">
        <f>SUM(' Prob#2Rubric'!E13)</f>
        <v>1</v>
      </c>
      <c r="I45" s="48">
        <f>SUM(' Prob#2Rubric'!F13)</f>
        <v>0</v>
      </c>
      <c r="J45" s="48">
        <f>SUM(' Prob#2Rubric'!G13)</f>
        <v>1</v>
      </c>
      <c r="K45" s="48">
        <f>SUM(' Prob#2Rubric'!H13)</f>
        <v>1</v>
      </c>
      <c r="L45" s="48">
        <f>SUM(' Prob#2Rubric'!I13)</f>
        <v>0</v>
      </c>
      <c r="M45" s="48">
        <f>SUM(' Prob#2Rubric'!J13)</f>
        <v>0</v>
      </c>
      <c r="N45" s="48">
        <f>SUM(' Prob#2Rubric'!K13)</f>
        <v>1</v>
      </c>
      <c r="O45" s="48">
        <f>SUM(' Prob#2Rubric'!L13)</f>
        <v>1</v>
      </c>
    </row>
    <row r="46" spans="1:15" ht="13.5" thickBot="1" x14ac:dyDescent="0.25">
      <c r="B46" s="203" t="str">
        <f>A38</f>
        <v>Life Cycle Analysis</v>
      </c>
      <c r="C46" s="203"/>
      <c r="D46" s="203"/>
      <c r="E46" s="58">
        <f>MEDIAN($G46:$O46)</f>
        <v>10</v>
      </c>
      <c r="F46" s="58">
        <f>AVERAGE($G46:$O46)</f>
        <v>9.5</v>
      </c>
      <c r="G46" s="49">
        <f t="shared" ref="G46:O46" si="5">SUM(G41:G45)</f>
        <v>10</v>
      </c>
      <c r="H46" s="49">
        <f t="shared" si="5"/>
        <v>9</v>
      </c>
      <c r="I46" s="49">
        <f t="shared" si="5"/>
        <v>5.5</v>
      </c>
      <c r="J46" s="49">
        <f t="shared" si="5"/>
        <v>13</v>
      </c>
      <c r="K46" s="49">
        <f t="shared" si="5"/>
        <v>8</v>
      </c>
      <c r="L46" s="49">
        <f t="shared" si="5"/>
        <v>7.5</v>
      </c>
      <c r="M46" s="49">
        <f t="shared" si="5"/>
        <v>11</v>
      </c>
      <c r="N46" s="49">
        <f t="shared" si="5"/>
        <v>10.5</v>
      </c>
      <c r="O46" s="49">
        <f t="shared" si="5"/>
        <v>11</v>
      </c>
    </row>
    <row r="47" spans="1:15" x14ac:dyDescent="0.2">
      <c r="B47" s="191"/>
      <c r="C47" s="191"/>
      <c r="D47" s="24">
        <f>AVERAGE(D41:D45)</f>
        <v>3</v>
      </c>
      <c r="E47" s="61"/>
      <c r="F47" s="61"/>
      <c r="G47" s="50"/>
    </row>
    <row r="48" spans="1:15" ht="13.5" thickBot="1" x14ac:dyDescent="0.25">
      <c r="E48" s="60"/>
      <c r="F48" s="60"/>
    </row>
    <row r="49" spans="1:15" ht="21.75" thickTop="1" thickBot="1" x14ac:dyDescent="0.35">
      <c r="A49" s="23" t="s">
        <v>36</v>
      </c>
      <c r="C49" s="23">
        <f>SUM(D52:D56)</f>
        <v>15</v>
      </c>
      <c r="D49" s="31"/>
      <c r="E49" s="60"/>
      <c r="F49" s="60"/>
    </row>
    <row r="50" spans="1:15" s="10" customFormat="1" ht="21.75" thickTop="1" thickBot="1" x14ac:dyDescent="0.35">
      <c r="A50" s="15"/>
      <c r="D50" s="14"/>
      <c r="E50" s="61"/>
      <c r="F50" s="61"/>
      <c r="G50" s="50"/>
      <c r="H50" s="51"/>
      <c r="I50" s="51"/>
      <c r="J50" s="51"/>
      <c r="K50" s="51"/>
      <c r="L50" s="51"/>
      <c r="M50" s="51"/>
      <c r="N50" s="51"/>
      <c r="O50" s="51"/>
    </row>
    <row r="51" spans="1:15" ht="26.25" thickBot="1" x14ac:dyDescent="0.25">
      <c r="D51" s="9" t="s">
        <v>3</v>
      </c>
      <c r="E51" s="59" t="s">
        <v>21</v>
      </c>
      <c r="F51" s="59" t="s">
        <v>20</v>
      </c>
      <c r="G51" s="44" t="str">
        <f>$G$7</f>
        <v>BYU - Idaho</v>
      </c>
      <c r="H51" s="44" t="str">
        <f>$H$7</f>
        <v>CalPoly - SLO</v>
      </c>
      <c r="I51" s="44" t="str">
        <f>$I$7</f>
        <v>Cal State - LB</v>
      </c>
      <c r="J51" s="44" t="str">
        <f>$J$7</f>
        <v>Colorado State</v>
      </c>
      <c r="K51" s="44" t="str">
        <f>$K$7</f>
        <v>Montana Tech</v>
      </c>
      <c r="L51" s="44" t="str">
        <f>$L$7</f>
        <v>San Jose State</v>
      </c>
      <c r="M51" s="44" t="str">
        <f>$M$7</f>
        <v>U of F</v>
      </c>
      <c r="N51" s="44" t="str">
        <f>$N$7</f>
        <v>U of NM</v>
      </c>
      <c r="O51" s="44" t="str">
        <f>$O$7</f>
        <v>UW</v>
      </c>
    </row>
    <row r="52" spans="1:15" x14ac:dyDescent="0.2">
      <c r="B52" s="4" t="s">
        <v>75</v>
      </c>
      <c r="C52" s="4"/>
      <c r="D52" s="8">
        <v>10</v>
      </c>
      <c r="E52" s="62"/>
      <c r="F52" s="62"/>
      <c r="G52" s="45">
        <f>SUM('Prob#3Rubric'!E4:E7)</f>
        <v>5.5</v>
      </c>
      <c r="H52" s="45">
        <f>SUM('Prob#3Rubric'!F4:F7)</f>
        <v>2.5</v>
      </c>
      <c r="I52" s="45">
        <f>SUM('Prob#3Rubric'!G4:G7)</f>
        <v>2.5</v>
      </c>
      <c r="J52" s="45">
        <f>SUM('Prob#3Rubric'!H4:H7)</f>
        <v>4</v>
      </c>
      <c r="K52" s="45">
        <f>SUM('Prob#3Rubric'!I4:I7)</f>
        <v>8.5</v>
      </c>
      <c r="L52" s="45">
        <f>SUM('Prob#3Rubric'!J4:J7)</f>
        <v>3</v>
      </c>
      <c r="M52" s="45">
        <f>SUM('Prob#3Rubric'!K4:K7)</f>
        <v>9</v>
      </c>
      <c r="N52" s="45">
        <f>SUM('Prob#3Rubric'!L4:L7)</f>
        <v>6.5</v>
      </c>
      <c r="O52" s="45">
        <f>SUM('Prob#3Rubric'!M4:M7)</f>
        <v>8.5</v>
      </c>
    </row>
    <row r="53" spans="1:15" x14ac:dyDescent="0.2">
      <c r="B53" s="4" t="s">
        <v>76</v>
      </c>
      <c r="C53" s="4"/>
      <c r="D53" s="6">
        <v>5</v>
      </c>
      <c r="E53" s="63"/>
      <c r="F53" s="63"/>
      <c r="G53" s="46">
        <f>SUM('Prob#3Rubric'!E8:E10)</f>
        <v>5</v>
      </c>
      <c r="H53" s="46">
        <f>SUM('Prob#3Rubric'!F8:F10)</f>
        <v>1.5</v>
      </c>
      <c r="I53" s="46">
        <f>SUM('Prob#3Rubric'!G8:G10)</f>
        <v>3.5</v>
      </c>
      <c r="J53" s="46">
        <f>SUM('Prob#3Rubric'!H8:H10)</f>
        <v>5</v>
      </c>
      <c r="K53" s="46">
        <f>SUM('Prob#3Rubric'!I8:I10)</f>
        <v>3.5</v>
      </c>
      <c r="L53" s="46">
        <f>SUM('Prob#3Rubric'!J8:J10)</f>
        <v>0</v>
      </c>
      <c r="M53" s="46">
        <f>SUM('Prob#3Rubric'!K8:K10)</f>
        <v>5</v>
      </c>
      <c r="N53" s="46">
        <f>SUM('Prob#3Rubric'!L8:L10)</f>
        <v>4</v>
      </c>
      <c r="O53" s="46">
        <f>SUM('Prob#3Rubric'!M8:M10)</f>
        <v>5</v>
      </c>
    </row>
    <row r="54" spans="1:15" x14ac:dyDescent="0.2">
      <c r="B54" s="4"/>
      <c r="C54" s="4"/>
      <c r="D54" s="6"/>
      <c r="E54" s="63"/>
      <c r="F54" s="63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B55" s="4"/>
      <c r="C55" s="4"/>
      <c r="D55" s="35"/>
      <c r="E55" s="64"/>
      <c r="F55" s="64"/>
      <c r="G55" s="47"/>
      <c r="H55" s="47"/>
      <c r="I55" s="47"/>
      <c r="J55" s="47"/>
      <c r="K55" s="47"/>
      <c r="L55" s="47"/>
      <c r="M55" s="47"/>
      <c r="N55" s="47"/>
      <c r="O55" s="47"/>
    </row>
    <row r="56" spans="1:15" ht="13.5" thickBot="1" x14ac:dyDescent="0.25">
      <c r="B56" s="4"/>
      <c r="C56" s="4"/>
      <c r="D56" s="7"/>
      <c r="E56" s="65"/>
      <c r="F56" s="65"/>
      <c r="G56" s="48"/>
      <c r="H56" s="48"/>
      <c r="I56" s="48"/>
      <c r="J56" s="48"/>
      <c r="K56" s="48"/>
      <c r="L56" s="48"/>
      <c r="M56" s="48"/>
      <c r="N56" s="48"/>
      <c r="O56" s="48"/>
    </row>
    <row r="57" spans="1:15" ht="13.5" thickBot="1" x14ac:dyDescent="0.25">
      <c r="B57" s="203" t="str">
        <f>A49</f>
        <v>Carbon Footprint</v>
      </c>
      <c r="C57" s="203"/>
      <c r="D57" s="203"/>
      <c r="E57" s="58">
        <f>MEDIAN($G57:$O57)</f>
        <v>10.5</v>
      </c>
      <c r="F57" s="58">
        <f>AVERAGE($G57:$O57)</f>
        <v>9.1666666666666661</v>
      </c>
      <c r="G57" s="49">
        <f t="shared" ref="G57:O57" si="6">SUM(G52:G56)</f>
        <v>10.5</v>
      </c>
      <c r="H57" s="49">
        <f t="shared" si="6"/>
        <v>4</v>
      </c>
      <c r="I57" s="49">
        <f t="shared" si="6"/>
        <v>6</v>
      </c>
      <c r="J57" s="49">
        <f t="shared" si="6"/>
        <v>9</v>
      </c>
      <c r="K57" s="49">
        <f t="shared" si="6"/>
        <v>12</v>
      </c>
      <c r="L57" s="49">
        <f t="shared" si="6"/>
        <v>3</v>
      </c>
      <c r="M57" s="49">
        <f t="shared" si="6"/>
        <v>14</v>
      </c>
      <c r="N57" s="49">
        <f t="shared" si="6"/>
        <v>10.5</v>
      </c>
      <c r="O57" s="49">
        <f t="shared" si="6"/>
        <v>13.5</v>
      </c>
    </row>
    <row r="58" spans="1:15" x14ac:dyDescent="0.2">
      <c r="B58" s="191"/>
      <c r="C58" s="191"/>
      <c r="D58" s="24"/>
      <c r="E58" s="61"/>
      <c r="F58" s="61"/>
      <c r="G58" s="50"/>
    </row>
    <row r="59" spans="1:15" ht="13.5" thickBot="1" x14ac:dyDescent="0.25">
      <c r="E59" s="60"/>
      <c r="F59" s="60"/>
    </row>
    <row r="60" spans="1:15" ht="21.75" thickTop="1" thickBot="1" x14ac:dyDescent="0.35">
      <c r="A60" s="21" t="s">
        <v>126</v>
      </c>
      <c r="C60" s="21">
        <f>SUM(D63:D67)</f>
        <v>15</v>
      </c>
      <c r="D60" s="33"/>
      <c r="E60" s="60"/>
      <c r="F60" s="60"/>
    </row>
    <row r="61" spans="1:15" s="10" customFormat="1" ht="21.75" thickTop="1" thickBot="1" x14ac:dyDescent="0.35">
      <c r="A61" s="15"/>
      <c r="D61" s="14"/>
      <c r="E61" s="61"/>
      <c r="F61" s="61"/>
      <c r="G61" s="50"/>
      <c r="H61" s="51"/>
      <c r="I61" s="51"/>
      <c r="J61" s="51"/>
      <c r="K61" s="51"/>
      <c r="L61" s="51"/>
      <c r="M61" s="51"/>
      <c r="N61" s="51"/>
      <c r="O61" s="51"/>
    </row>
    <row r="62" spans="1:15" ht="26.25" thickBot="1" x14ac:dyDescent="0.25">
      <c r="D62" s="9" t="s">
        <v>3</v>
      </c>
      <c r="E62" s="59" t="s">
        <v>21</v>
      </c>
      <c r="F62" s="59" t="s">
        <v>20</v>
      </c>
      <c r="G62" s="44" t="str">
        <f>$G$7</f>
        <v>BYU - Idaho</v>
      </c>
      <c r="H62" s="44" t="str">
        <f>$H$7</f>
        <v>CalPoly - SLO</v>
      </c>
      <c r="I62" s="44" t="str">
        <f>$I$7</f>
        <v>Cal State - LB</v>
      </c>
      <c r="J62" s="44" t="str">
        <f>$J$7</f>
        <v>Colorado State</v>
      </c>
      <c r="K62" s="44" t="str">
        <f>$K$7</f>
        <v>Montana Tech</v>
      </c>
      <c r="L62" s="44" t="str">
        <f>$L$7</f>
        <v>San Jose State</v>
      </c>
      <c r="M62" s="44" t="str">
        <f>$M$7</f>
        <v>U of F</v>
      </c>
      <c r="N62" s="44" t="str">
        <f>$N$7</f>
        <v>U of NM</v>
      </c>
      <c r="O62" s="44" t="str">
        <f>$O$7</f>
        <v>UW</v>
      </c>
    </row>
    <row r="63" spans="1:15" x14ac:dyDescent="0.2">
      <c r="B63" s="4" t="s">
        <v>127</v>
      </c>
      <c r="C63" s="4"/>
      <c r="D63" s="8">
        <v>6</v>
      </c>
      <c r="E63" s="62"/>
      <c r="F63" s="62"/>
      <c r="G63" s="45">
        <f>SUM('Prob#4Rubric'!D4:D8)</f>
        <v>0.5</v>
      </c>
      <c r="H63" s="45">
        <f>SUM('Prob#4Rubric'!E4:E8)</f>
        <v>2</v>
      </c>
      <c r="I63" s="45">
        <f>SUM('Prob#4Rubric'!F4:F8)</f>
        <v>3.5</v>
      </c>
      <c r="J63" s="45">
        <f>SUM('Prob#4Rubric'!G4:G8)</f>
        <v>5</v>
      </c>
      <c r="K63" s="45">
        <f>SUM('Prob#4Rubric'!H4:H8)</f>
        <v>5</v>
      </c>
      <c r="L63" s="45">
        <f>SUM('Prob#4Rubric'!I4:I8)</f>
        <v>2</v>
      </c>
      <c r="M63" s="45">
        <f>SUM('Prob#4Rubric'!J4:J8)</f>
        <v>4.5</v>
      </c>
      <c r="N63" s="45">
        <f>SUM('Prob#4Rubric'!K4:K8)</f>
        <v>5</v>
      </c>
      <c r="O63" s="45">
        <f>SUM('Prob#4Rubric'!L4:L8)</f>
        <v>2.25</v>
      </c>
    </row>
    <row r="64" spans="1:15" x14ac:dyDescent="0.2">
      <c r="B64" s="4" t="s">
        <v>128</v>
      </c>
      <c r="C64" s="4"/>
      <c r="D64" s="8">
        <v>6</v>
      </c>
      <c r="E64" s="63"/>
      <c r="F64" s="63"/>
      <c r="G64" s="46">
        <f>SUM('Prob#4Rubric'!D9:D13)</f>
        <v>2</v>
      </c>
      <c r="H64" s="46">
        <f>SUM('Prob#4Rubric'!E9:E13)</f>
        <v>0.5</v>
      </c>
      <c r="I64" s="46">
        <f>SUM('Prob#4Rubric'!F9:F13)</f>
        <v>1.5</v>
      </c>
      <c r="J64" s="46">
        <f>SUM('Prob#4Rubric'!G9:G13)</f>
        <v>4</v>
      </c>
      <c r="K64" s="46">
        <f>SUM('Prob#4Rubric'!H9:H13)</f>
        <v>2.75</v>
      </c>
      <c r="L64" s="46">
        <f>SUM('Prob#4Rubric'!I9:I13)</f>
        <v>2</v>
      </c>
      <c r="M64" s="46">
        <f>SUM('Prob#4Rubric'!J9:J13)</f>
        <v>4</v>
      </c>
      <c r="N64" s="46">
        <f>SUM('Prob#4Rubric'!K9:K13)</f>
        <v>1</v>
      </c>
      <c r="O64" s="46">
        <f>SUM('Prob#4Rubric'!L9:L13)</f>
        <v>2.5</v>
      </c>
    </row>
    <row r="65" spans="1:15" x14ac:dyDescent="0.2">
      <c r="B65" s="4" t="s">
        <v>129</v>
      </c>
      <c r="C65" s="4"/>
      <c r="D65" s="8">
        <v>3</v>
      </c>
      <c r="E65" s="63"/>
      <c r="F65" s="63"/>
      <c r="G65" s="46">
        <f>SUM('Prob#4Rubric'!D14:D16)</f>
        <v>1.5</v>
      </c>
      <c r="H65" s="46">
        <f>SUM('Prob#4Rubric'!E14:E16)</f>
        <v>0.25</v>
      </c>
      <c r="I65" s="46">
        <f>SUM('Prob#4Rubric'!F14:F16)</f>
        <v>1.75</v>
      </c>
      <c r="J65" s="46">
        <f>SUM('Prob#4Rubric'!G14:G16)</f>
        <v>3</v>
      </c>
      <c r="K65" s="46">
        <f>SUM('Prob#4Rubric'!H14:H16)</f>
        <v>1.25</v>
      </c>
      <c r="L65" s="46">
        <f>SUM('Prob#4Rubric'!I14:I16)</f>
        <v>1.75</v>
      </c>
      <c r="M65" s="46">
        <f>SUM('Prob#4Rubric'!J14:J16)</f>
        <v>2</v>
      </c>
      <c r="N65" s="46">
        <f>SUM('Prob#4Rubric'!K14:K16)</f>
        <v>1</v>
      </c>
      <c r="O65" s="46">
        <f>SUM('Prob#4Rubric'!L14:L16)</f>
        <v>1.25</v>
      </c>
    </row>
    <row r="66" spans="1:15" x14ac:dyDescent="0.2">
      <c r="B66" s="4"/>
      <c r="C66" s="4"/>
      <c r="D66" s="6"/>
      <c r="E66" s="64"/>
      <c r="F66" s="64"/>
      <c r="G66" s="47"/>
      <c r="H66" s="47"/>
      <c r="I66" s="47"/>
      <c r="J66" s="47"/>
      <c r="K66" s="47"/>
      <c r="L66" s="47"/>
      <c r="M66" s="47"/>
      <c r="N66" s="47"/>
      <c r="O66" s="47"/>
    </row>
    <row r="67" spans="1:15" ht="13.5" thickBot="1" x14ac:dyDescent="0.25">
      <c r="B67" s="4"/>
      <c r="C67" s="4"/>
      <c r="D67" s="7"/>
      <c r="E67" s="65"/>
      <c r="F67" s="65"/>
      <c r="G67" s="48"/>
      <c r="H67" s="48"/>
      <c r="I67" s="48"/>
      <c r="J67" s="48"/>
      <c r="K67" s="48"/>
      <c r="L67" s="48"/>
      <c r="M67" s="48"/>
      <c r="N67" s="48"/>
      <c r="O67" s="48"/>
    </row>
    <row r="68" spans="1:15" ht="13.5" thickBot="1" x14ac:dyDescent="0.25">
      <c r="B68" s="203" t="str">
        <f>A60</f>
        <v>Water Collection and Use</v>
      </c>
      <c r="C68" s="203"/>
      <c r="D68" s="203"/>
      <c r="E68" s="58">
        <f>MEDIAN($G68:$O68)</f>
        <v>6.75</v>
      </c>
      <c r="F68" s="58">
        <f>AVERAGE($G68:$O68)</f>
        <v>7.083333333333333</v>
      </c>
      <c r="G68" s="49">
        <f t="shared" ref="G68:O68" si="7">SUM(G63:G67)</f>
        <v>4</v>
      </c>
      <c r="H68" s="49">
        <f t="shared" si="7"/>
        <v>2.75</v>
      </c>
      <c r="I68" s="49">
        <f t="shared" si="7"/>
        <v>6.75</v>
      </c>
      <c r="J68" s="49">
        <f t="shared" si="7"/>
        <v>12</v>
      </c>
      <c r="K68" s="49">
        <f t="shared" si="7"/>
        <v>9</v>
      </c>
      <c r="L68" s="49">
        <f t="shared" si="7"/>
        <v>5.75</v>
      </c>
      <c r="M68" s="49">
        <f t="shared" si="7"/>
        <v>10.5</v>
      </c>
      <c r="N68" s="49">
        <f t="shared" si="7"/>
        <v>7</v>
      </c>
      <c r="O68" s="49">
        <f t="shared" si="7"/>
        <v>6</v>
      </c>
    </row>
    <row r="69" spans="1:15" x14ac:dyDescent="0.2">
      <c r="B69" s="191"/>
      <c r="C69" s="191"/>
      <c r="D69" s="24">
        <f>AVERAGE(D63:D67)</f>
        <v>5</v>
      </c>
      <c r="E69" s="61"/>
      <c r="F69" s="61"/>
      <c r="G69" s="50"/>
    </row>
    <row r="70" spans="1:15" ht="13.5" thickBot="1" x14ac:dyDescent="0.25">
      <c r="B70" s="4"/>
      <c r="C70" s="4"/>
      <c r="E70" s="60"/>
      <c r="F70" s="60"/>
    </row>
    <row r="71" spans="1:15" ht="21.75" thickTop="1" thickBot="1" x14ac:dyDescent="0.35">
      <c r="A71" s="22" t="s">
        <v>29</v>
      </c>
      <c r="C71" s="22">
        <v>3</v>
      </c>
      <c r="D71" s="34"/>
      <c r="E71" s="60"/>
      <c r="F71" s="60"/>
    </row>
    <row r="72" spans="1:15" s="10" customFormat="1" ht="21.75" thickTop="1" thickBot="1" x14ac:dyDescent="0.35">
      <c r="A72" s="15"/>
      <c r="D72" s="14"/>
      <c r="E72" s="61"/>
      <c r="F72" s="61"/>
      <c r="G72" s="50"/>
      <c r="H72" s="51"/>
      <c r="I72" s="51"/>
      <c r="J72" s="51"/>
      <c r="K72" s="51"/>
      <c r="L72" s="51"/>
      <c r="M72" s="51"/>
      <c r="N72" s="51"/>
      <c r="O72" s="51"/>
    </row>
    <row r="73" spans="1:15" ht="26.25" thickBot="1" x14ac:dyDescent="0.25">
      <c r="D73" s="9" t="s">
        <v>3</v>
      </c>
      <c r="E73" s="59" t="s">
        <v>21</v>
      </c>
      <c r="F73" s="59" t="s">
        <v>20</v>
      </c>
      <c r="G73" s="44" t="str">
        <f>$G$7</f>
        <v>BYU - Idaho</v>
      </c>
      <c r="H73" s="44" t="str">
        <f>$H$7</f>
        <v>CalPoly - SLO</v>
      </c>
      <c r="I73" s="44" t="str">
        <f>$I$7</f>
        <v>Cal State - LB</v>
      </c>
      <c r="J73" s="44" t="str">
        <f>$J$7</f>
        <v>Colorado State</v>
      </c>
      <c r="K73" s="44" t="str">
        <f>$K$7</f>
        <v>Montana Tech</v>
      </c>
      <c r="L73" s="44" t="str">
        <f>$L$7</f>
        <v>San Jose State</v>
      </c>
      <c r="M73" s="44" t="str">
        <f>$M$7</f>
        <v>U of F</v>
      </c>
      <c r="N73" s="44" t="str">
        <f>$N$7</f>
        <v>U of NM</v>
      </c>
      <c r="O73" s="44" t="str">
        <f>$O$7</f>
        <v>UW</v>
      </c>
    </row>
    <row r="74" spans="1:15" x14ac:dyDescent="0.2">
      <c r="B74" s="4" t="s">
        <v>187</v>
      </c>
      <c r="C74" s="4"/>
      <c r="D74" s="8">
        <v>1</v>
      </c>
      <c r="E74" s="62"/>
      <c r="F74" s="62"/>
      <c r="G74" s="45">
        <v>1</v>
      </c>
      <c r="H74" s="45">
        <v>0</v>
      </c>
      <c r="I74" s="45">
        <v>1</v>
      </c>
      <c r="J74" s="45">
        <v>1</v>
      </c>
      <c r="K74" s="45">
        <v>1</v>
      </c>
      <c r="L74" s="45">
        <v>0</v>
      </c>
      <c r="M74" s="45">
        <v>0</v>
      </c>
      <c r="N74" s="45">
        <v>1</v>
      </c>
      <c r="O74" s="45">
        <v>1</v>
      </c>
    </row>
    <row r="75" spans="1:15" x14ac:dyDescent="0.2">
      <c r="B75" s="4" t="s">
        <v>189</v>
      </c>
      <c r="C75" s="4"/>
      <c r="D75" s="8">
        <v>1</v>
      </c>
      <c r="E75" s="84"/>
      <c r="F75" s="84"/>
      <c r="G75" s="85">
        <v>0.5</v>
      </c>
      <c r="H75" s="85">
        <v>0</v>
      </c>
      <c r="I75" s="85">
        <v>0.5</v>
      </c>
      <c r="J75" s="85">
        <v>0.5</v>
      </c>
      <c r="K75" s="85">
        <v>0.5</v>
      </c>
      <c r="L75" s="85">
        <v>0</v>
      </c>
      <c r="M75" s="85">
        <v>0</v>
      </c>
      <c r="N75" s="85">
        <v>0.25</v>
      </c>
      <c r="O75" s="85">
        <v>0.25</v>
      </c>
    </row>
    <row r="76" spans="1:15" x14ac:dyDescent="0.2">
      <c r="B76" s="4" t="s">
        <v>188</v>
      </c>
      <c r="C76" s="4"/>
      <c r="D76" s="6">
        <v>1</v>
      </c>
      <c r="E76" s="63"/>
      <c r="F76" s="63"/>
      <c r="G76" s="46">
        <v>1</v>
      </c>
      <c r="H76" s="46">
        <v>1</v>
      </c>
      <c r="I76" s="46">
        <v>0.5</v>
      </c>
      <c r="J76" s="46">
        <v>1</v>
      </c>
      <c r="K76" s="46">
        <v>0.75</v>
      </c>
      <c r="L76" s="46">
        <v>0</v>
      </c>
      <c r="M76" s="46">
        <v>0</v>
      </c>
      <c r="N76" s="46">
        <v>1</v>
      </c>
      <c r="O76" s="46">
        <v>1</v>
      </c>
    </row>
    <row r="77" spans="1:15" x14ac:dyDescent="0.2">
      <c r="B77" s="4" t="s">
        <v>19</v>
      </c>
      <c r="C77" s="4"/>
      <c r="D77" s="6">
        <v>-5</v>
      </c>
      <c r="E77" s="63"/>
      <c r="F77" s="63"/>
      <c r="G77" s="46">
        <v>0</v>
      </c>
      <c r="H77" s="46">
        <v>0</v>
      </c>
      <c r="I77" s="46"/>
      <c r="J77" s="46">
        <v>0</v>
      </c>
      <c r="K77" s="46">
        <v>-1</v>
      </c>
      <c r="L77" s="46">
        <v>0</v>
      </c>
      <c r="M77" s="46">
        <v>0</v>
      </c>
      <c r="N77" s="46">
        <v>0</v>
      </c>
      <c r="O77" s="46">
        <v>0</v>
      </c>
    </row>
    <row r="78" spans="1:15" x14ac:dyDescent="0.2">
      <c r="B78" s="4" t="s">
        <v>18</v>
      </c>
      <c r="C78" s="4"/>
      <c r="D78" s="6">
        <v>-10</v>
      </c>
      <c r="E78" s="64"/>
      <c r="F78" s="64"/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>
        <v>0</v>
      </c>
    </row>
    <row r="79" spans="1:15" ht="13.5" thickBot="1" x14ac:dyDescent="0.25">
      <c r="B79" s="4"/>
      <c r="C79" s="4"/>
      <c r="D79" s="7"/>
      <c r="E79" s="65"/>
      <c r="F79" s="65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13.5" thickBot="1" x14ac:dyDescent="0.25">
      <c r="B80" s="203" t="s">
        <v>9</v>
      </c>
      <c r="C80" s="203"/>
      <c r="D80" s="203"/>
      <c r="E80" s="58">
        <f>MEDIAN(G80:O80)</f>
        <v>2</v>
      </c>
      <c r="F80" s="58">
        <f>AVERAGE(G80:O80)</f>
        <v>1.5277777777777777</v>
      </c>
      <c r="G80" s="49">
        <f t="shared" ref="G80:O80" si="8">SUM(G74:G79)</f>
        <v>2.5</v>
      </c>
      <c r="H80" s="49">
        <f t="shared" si="8"/>
        <v>1</v>
      </c>
      <c r="I80" s="49">
        <f t="shared" si="8"/>
        <v>2</v>
      </c>
      <c r="J80" s="49">
        <f t="shared" si="8"/>
        <v>2.5</v>
      </c>
      <c r="K80" s="49">
        <f t="shared" si="8"/>
        <v>1.25</v>
      </c>
      <c r="L80" s="49">
        <f t="shared" si="8"/>
        <v>0</v>
      </c>
      <c r="M80" s="49">
        <f t="shared" si="8"/>
        <v>0</v>
      </c>
      <c r="N80" s="49">
        <f t="shared" si="8"/>
        <v>2.25</v>
      </c>
      <c r="O80" s="49">
        <f t="shared" si="8"/>
        <v>2.25</v>
      </c>
    </row>
    <row r="81" spans="4:15" x14ac:dyDescent="0.2">
      <c r="D81" s="25">
        <f>AVERAGE(D74:D79)</f>
        <v>-2.4</v>
      </c>
      <c r="E81" s="60"/>
      <c r="F81" s="60"/>
      <c r="G81" s="1"/>
      <c r="H81" s="1"/>
      <c r="I81" s="1"/>
      <c r="J81" s="1"/>
      <c r="K81" s="1"/>
      <c r="L81" s="1"/>
      <c r="M81" s="1"/>
      <c r="N81" s="1"/>
      <c r="O81" s="1"/>
    </row>
    <row r="82" spans="4:15" x14ac:dyDescent="0.2">
      <c r="E82" s="60"/>
      <c r="F82" s="60"/>
      <c r="G82" s="1"/>
      <c r="H82" s="1"/>
      <c r="I82" s="1"/>
      <c r="J82" s="1"/>
      <c r="K82" s="1"/>
      <c r="L82" s="1"/>
      <c r="M82" s="1"/>
      <c r="N82" s="1"/>
      <c r="O82" s="1"/>
    </row>
    <row r="83" spans="4:15" x14ac:dyDescent="0.2">
      <c r="E83" s="60"/>
      <c r="F83" s="60"/>
      <c r="G83" s="1"/>
      <c r="H83" s="1"/>
      <c r="I83" s="1"/>
      <c r="J83" s="1"/>
      <c r="K83" s="1"/>
      <c r="L83" s="1"/>
      <c r="M83" s="1"/>
      <c r="N83" s="1"/>
      <c r="O83" s="1"/>
    </row>
    <row r="84" spans="4:15" x14ac:dyDescent="0.2">
      <c r="E84" s="60"/>
      <c r="F84" s="60"/>
      <c r="G84" s="1"/>
      <c r="H84" s="1"/>
      <c r="I84" s="1"/>
      <c r="J84" s="1"/>
      <c r="K84" s="1"/>
      <c r="L84" s="1"/>
      <c r="M84" s="1"/>
      <c r="N84" s="1"/>
      <c r="O84" s="1"/>
    </row>
  </sheetData>
  <mergeCells count="14">
    <mergeCell ref="B80:D80"/>
    <mergeCell ref="Q7:T7"/>
    <mergeCell ref="Q8:R8"/>
    <mergeCell ref="S8:T8"/>
    <mergeCell ref="Q9:R9"/>
    <mergeCell ref="S9:T9"/>
    <mergeCell ref="Q10:R10"/>
    <mergeCell ref="S10:T10"/>
    <mergeCell ref="B13:D13"/>
    <mergeCell ref="B24:D24"/>
    <mergeCell ref="B35:D35"/>
    <mergeCell ref="B46:D46"/>
    <mergeCell ref="B57:D57"/>
    <mergeCell ref="B68:D68"/>
  </mergeCells>
  <conditionalFormatting sqref="G14:I14 K14:O14">
    <cfRule type="top10" dxfId="175" priority="1" stopIfTrue="1" percent="1" bottom="1" rank="33"/>
    <cfRule type="top10" dxfId="174" priority="2" stopIfTrue="1" percent="1" rank="33"/>
  </conditionalFormatting>
  <conditionalFormatting sqref="G13:I13 K13:O13">
    <cfRule type="top10" dxfId="173" priority="3" stopIfTrue="1" percent="1" bottom="1" rank="33"/>
    <cfRule type="top10" dxfId="172" priority="4" stopIfTrue="1" percent="1" rank="33"/>
  </conditionalFormatting>
  <conditionalFormatting sqref="G24:I24 K24:O24">
    <cfRule type="top10" dxfId="171" priority="5" stopIfTrue="1" percent="1" bottom="1" rank="33"/>
    <cfRule type="top10" dxfId="170" priority="6" stopIfTrue="1" percent="1" rank="33"/>
  </conditionalFormatting>
  <conditionalFormatting sqref="G35:I35 K35:O35">
    <cfRule type="top10" dxfId="169" priority="7" stopIfTrue="1" percent="1" bottom="1" rank="33"/>
    <cfRule type="top10" dxfId="168" priority="8" stopIfTrue="1" percent="1" rank="33"/>
  </conditionalFormatting>
  <conditionalFormatting sqref="G46:I46 K46:O46">
    <cfRule type="top10" dxfId="167" priority="9" stopIfTrue="1" percent="1" bottom="1" rank="33"/>
    <cfRule type="top10" dxfId="166" priority="10" stopIfTrue="1" percent="1" rank="33"/>
  </conditionalFormatting>
  <conditionalFormatting sqref="G3:I3 K3:O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8:I68 K68:O68">
    <cfRule type="top10" dxfId="165" priority="12" stopIfTrue="1" percent="1" bottom="1" rank="33"/>
    <cfRule type="top10" dxfId="164" priority="13" stopIfTrue="1" percent="1" rank="33"/>
  </conditionalFormatting>
  <conditionalFormatting sqref="G57:I57 K57:O57">
    <cfRule type="top10" dxfId="163" priority="14" stopIfTrue="1" percent="1" bottom="1" rank="33"/>
    <cfRule type="top10" dxfId="162" priority="15" stopIfTrue="1" percent="1" rank="33"/>
  </conditionalFormatting>
  <conditionalFormatting sqref="G80:I80 K80:O80">
    <cfRule type="top10" dxfId="161" priority="16" stopIfTrue="1" percent="1" bottom="1" rank="33"/>
    <cfRule type="top10" dxfId="160" priority="17" stopIfTrue="1" percent="1" rank="33"/>
  </conditionalFormatting>
  <printOptions horizontalCentered="1" verticalCentered="1"/>
  <pageMargins left="0.7" right="0.7" top="0.75" bottom="0.75" header="0.3" footer="0.3"/>
  <pageSetup paperSize="256" scale="54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workbookViewId="0">
      <selection activeCell="Q7" sqref="Q7:T10"/>
    </sheetView>
  </sheetViews>
  <sheetFormatPr defaultRowHeight="12.75" x14ac:dyDescent="0.2"/>
  <cols>
    <col min="1" max="1" width="1.7109375" style="1" customWidth="1"/>
    <col min="2" max="2" width="43.7109375" style="1" customWidth="1"/>
    <col min="3" max="3" width="6.28515625" style="1" customWidth="1"/>
    <col min="4" max="4" width="10.5703125" style="2" customWidth="1"/>
    <col min="5" max="6" width="11.7109375" style="42" customWidth="1"/>
    <col min="7" max="7" width="11.7109375" style="42" hidden="1" customWidth="1"/>
    <col min="8" max="14" width="13.140625" style="43" hidden="1" customWidth="1"/>
    <col min="15" max="15" width="13.140625" style="43" customWidth="1"/>
    <col min="16" max="17" width="9.140625" style="1"/>
    <col min="18" max="18" width="9.140625" style="1" customWidth="1"/>
    <col min="19" max="16384" width="9.140625" style="1"/>
  </cols>
  <sheetData>
    <row r="1" spans="1:20" ht="13.5" thickBot="1" x14ac:dyDescent="0.25"/>
    <row r="2" spans="1:20" ht="26.25" thickBot="1" x14ac:dyDescent="0.35">
      <c r="A2" s="3"/>
      <c r="C2" s="80"/>
      <c r="D2" s="81"/>
      <c r="E2" s="82" t="str">
        <f t="shared" ref="E2:O2" si="0">E7</f>
        <v>Median Score</v>
      </c>
      <c r="F2" s="82" t="str">
        <f t="shared" si="0"/>
        <v>Average Score</v>
      </c>
      <c r="G2" s="82" t="str">
        <f t="shared" si="0"/>
        <v>BYU - Idaho</v>
      </c>
      <c r="H2" s="82" t="str">
        <f t="shared" si="0"/>
        <v>CalPoly - SLO</v>
      </c>
      <c r="I2" s="82" t="str">
        <f t="shared" si="0"/>
        <v>Cal State - LB</v>
      </c>
      <c r="J2" s="82" t="str">
        <f t="shared" si="0"/>
        <v>Colorado State</v>
      </c>
      <c r="K2" s="82" t="str">
        <f t="shared" si="0"/>
        <v>Montana Tech</v>
      </c>
      <c r="L2" s="82" t="str">
        <f t="shared" si="0"/>
        <v>San Jose State</v>
      </c>
      <c r="M2" s="82" t="str">
        <f t="shared" si="0"/>
        <v>U of F</v>
      </c>
      <c r="N2" s="82" t="str">
        <f t="shared" si="0"/>
        <v>U of NM</v>
      </c>
      <c r="O2" s="207" t="str">
        <f t="shared" si="0"/>
        <v>UW</v>
      </c>
    </row>
    <row r="3" spans="1:20" s="66" customFormat="1" ht="15" thickBot="1" x14ac:dyDescent="0.25">
      <c r="B3" s="67"/>
      <c r="C3" s="77">
        <f>C5+C16+C27+C38+C49+C60+C71</f>
        <v>83</v>
      </c>
      <c r="D3" s="78" t="s">
        <v>10</v>
      </c>
      <c r="E3" s="83">
        <f>MEDIAN(E13+E24+E35+E46+E57+E68+E80)</f>
        <v>50.95</v>
      </c>
      <c r="F3" s="83">
        <f>AVERAGE(F13+F24+F35+F46+F57+F68+F80)</f>
        <v>48.301111111111112</v>
      </c>
      <c r="G3" s="79">
        <f t="shared" ref="G3:O3" si="1">G13+G24+G35+G46+G57+G68+G80</f>
        <v>49.4</v>
      </c>
      <c r="H3" s="79">
        <f t="shared" si="1"/>
        <v>40.5</v>
      </c>
      <c r="I3" s="79">
        <f t="shared" si="1"/>
        <v>34.6</v>
      </c>
      <c r="J3" s="79">
        <f t="shared" si="1"/>
        <v>60.019999999999996</v>
      </c>
      <c r="K3" s="79">
        <f t="shared" si="1"/>
        <v>51.05</v>
      </c>
      <c r="L3" s="79">
        <f t="shared" si="1"/>
        <v>30.25</v>
      </c>
      <c r="M3" s="79">
        <f t="shared" si="1"/>
        <v>62.95</v>
      </c>
      <c r="N3" s="79">
        <f t="shared" si="1"/>
        <v>47.7</v>
      </c>
      <c r="O3" s="208">
        <f t="shared" si="1"/>
        <v>58.24</v>
      </c>
    </row>
    <row r="4" spans="1:20" ht="13.5" thickBot="1" x14ac:dyDescent="0.25"/>
    <row r="5" spans="1:20" ht="21.75" thickTop="1" thickBot="1" x14ac:dyDescent="0.35">
      <c r="A5" s="17" t="s">
        <v>5</v>
      </c>
      <c r="B5" s="16"/>
      <c r="C5" s="26">
        <f>SUM(D8:D12)</f>
        <v>5</v>
      </c>
      <c r="D5" s="27"/>
      <c r="E5" s="52"/>
      <c r="F5" s="52"/>
      <c r="G5" s="52"/>
      <c r="O5" s="52"/>
    </row>
    <row r="6" spans="1:20" ht="21.75" thickTop="1" thickBot="1" x14ac:dyDescent="0.35">
      <c r="A6" s="3"/>
      <c r="D6" s="14"/>
    </row>
    <row r="7" spans="1:20" ht="26.25" thickBot="1" x14ac:dyDescent="0.25">
      <c r="D7" s="9" t="s">
        <v>3</v>
      </c>
      <c r="E7" s="59" t="s">
        <v>21</v>
      </c>
      <c r="F7" s="59" t="s">
        <v>20</v>
      </c>
      <c r="G7" s="44" t="s">
        <v>7</v>
      </c>
      <c r="H7" s="44" t="s">
        <v>34</v>
      </c>
      <c r="I7" s="44" t="s">
        <v>62</v>
      </c>
      <c r="J7" s="44" t="s">
        <v>8</v>
      </c>
      <c r="K7" s="44" t="s">
        <v>63</v>
      </c>
      <c r="L7" s="44" t="s">
        <v>64</v>
      </c>
      <c r="M7" s="44" t="s">
        <v>35</v>
      </c>
      <c r="N7" s="44" t="s">
        <v>65</v>
      </c>
      <c r="O7" s="44" t="s">
        <v>28</v>
      </c>
      <c r="Q7" s="221" t="s">
        <v>412</v>
      </c>
      <c r="R7" s="221"/>
      <c r="S7" s="221"/>
      <c r="T7" s="221"/>
    </row>
    <row r="8" spans="1:20" x14ac:dyDescent="0.2">
      <c r="B8" s="4" t="s">
        <v>0</v>
      </c>
      <c r="C8" s="4"/>
      <c r="D8" s="8">
        <v>1</v>
      </c>
      <c r="E8" s="62"/>
      <c r="F8" s="62"/>
      <c r="G8" s="92">
        <v>0</v>
      </c>
      <c r="H8" s="92">
        <f>3/5</f>
        <v>0.6</v>
      </c>
      <c r="I8" s="92">
        <f>(5/5)-0.25</f>
        <v>0.75</v>
      </c>
      <c r="J8" s="92">
        <v>0</v>
      </c>
      <c r="K8" s="92">
        <v>0.25</v>
      </c>
      <c r="L8" s="92">
        <v>0</v>
      </c>
      <c r="M8" s="92">
        <v>0.25</v>
      </c>
      <c r="N8" s="92">
        <v>0.25</v>
      </c>
      <c r="O8" s="92">
        <v>0.25</v>
      </c>
      <c r="Q8" s="209" t="s">
        <v>413</v>
      </c>
      <c r="R8" s="210"/>
      <c r="S8" s="211" t="s">
        <v>416</v>
      </c>
      <c r="T8" s="212"/>
    </row>
    <row r="9" spans="1:20" x14ac:dyDescent="0.2">
      <c r="B9" s="4" t="s">
        <v>16</v>
      </c>
      <c r="C9" s="4"/>
      <c r="D9" s="6">
        <v>1</v>
      </c>
      <c r="E9" s="63"/>
      <c r="F9" s="63"/>
      <c r="G9" s="93">
        <v>1</v>
      </c>
      <c r="H9" s="93">
        <v>1</v>
      </c>
      <c r="I9" s="93">
        <v>0.5</v>
      </c>
      <c r="J9" s="93">
        <v>1</v>
      </c>
      <c r="K9" s="93">
        <v>0.1</v>
      </c>
      <c r="L9" s="93">
        <v>0</v>
      </c>
      <c r="M9" s="93">
        <v>1</v>
      </c>
      <c r="N9" s="93">
        <v>1</v>
      </c>
      <c r="O9" s="93">
        <v>1</v>
      </c>
      <c r="Q9" s="213" t="s">
        <v>414</v>
      </c>
      <c r="R9" s="214"/>
      <c r="S9" s="215" t="s">
        <v>422</v>
      </c>
      <c r="T9" s="216"/>
    </row>
    <row r="10" spans="1:20" ht="13.5" thickBot="1" x14ac:dyDescent="0.25">
      <c r="B10" s="4" t="s">
        <v>1</v>
      </c>
      <c r="C10" s="4"/>
      <c r="D10" s="6">
        <v>1</v>
      </c>
      <c r="E10" s="63"/>
      <c r="F10" s="63"/>
      <c r="G10" s="93">
        <v>0.25</v>
      </c>
      <c r="H10" s="93">
        <v>0.75</v>
      </c>
      <c r="I10" s="93">
        <v>1</v>
      </c>
      <c r="J10" s="93">
        <v>1</v>
      </c>
      <c r="K10" s="93">
        <v>0.5</v>
      </c>
      <c r="L10" s="93">
        <v>0.5</v>
      </c>
      <c r="M10" s="93">
        <v>1</v>
      </c>
      <c r="N10" s="93">
        <v>0.5</v>
      </c>
      <c r="O10" s="93">
        <v>0.75</v>
      </c>
      <c r="Q10" s="217" t="s">
        <v>415</v>
      </c>
      <c r="R10" s="218"/>
      <c r="S10" s="219" t="s">
        <v>416</v>
      </c>
      <c r="T10" s="220"/>
    </row>
    <row r="11" spans="1:20" x14ac:dyDescent="0.2">
      <c r="B11" s="4" t="s">
        <v>2</v>
      </c>
      <c r="C11" s="4"/>
      <c r="D11" s="35">
        <v>1</v>
      </c>
      <c r="E11" s="64"/>
      <c r="F11" s="64"/>
      <c r="G11" s="94">
        <v>0</v>
      </c>
      <c r="H11" s="94">
        <v>0.5</v>
      </c>
      <c r="I11" s="94">
        <v>0.5</v>
      </c>
      <c r="J11" s="94">
        <v>1</v>
      </c>
      <c r="K11" s="94">
        <v>0.5</v>
      </c>
      <c r="L11" s="94">
        <v>0.5</v>
      </c>
      <c r="M11" s="94">
        <v>0.25</v>
      </c>
      <c r="N11" s="94">
        <v>0.5</v>
      </c>
      <c r="O11" s="94">
        <v>0.25</v>
      </c>
    </row>
    <row r="12" spans="1:20" ht="13.5" thickBot="1" x14ac:dyDescent="0.25">
      <c r="B12" s="4" t="s">
        <v>17</v>
      </c>
      <c r="C12" s="4"/>
      <c r="D12" s="7">
        <v>1</v>
      </c>
      <c r="E12" s="65"/>
      <c r="F12" s="65"/>
      <c r="G12" s="95">
        <v>1</v>
      </c>
      <c r="H12" s="95">
        <v>1</v>
      </c>
      <c r="I12" s="95">
        <v>1</v>
      </c>
      <c r="J12" s="95">
        <v>1</v>
      </c>
      <c r="K12" s="95">
        <v>1</v>
      </c>
      <c r="L12" s="95">
        <v>1</v>
      </c>
      <c r="M12" s="95">
        <v>1</v>
      </c>
      <c r="N12" s="95">
        <v>1</v>
      </c>
      <c r="O12" s="95">
        <v>1</v>
      </c>
    </row>
    <row r="13" spans="1:20" ht="13.5" thickBot="1" x14ac:dyDescent="0.25">
      <c r="B13" s="203" t="s">
        <v>6</v>
      </c>
      <c r="C13" s="203"/>
      <c r="D13" s="203"/>
      <c r="E13" s="58">
        <f>MEDIAN($G13:$O13)</f>
        <v>3.25</v>
      </c>
      <c r="F13" s="58">
        <f>AVERAGE($G13:$O13)</f>
        <v>3.1333333333333333</v>
      </c>
      <c r="G13" s="49">
        <f t="shared" ref="G13:O13" si="2">SUM(G8:G12)</f>
        <v>2.25</v>
      </c>
      <c r="H13" s="49">
        <f t="shared" si="2"/>
        <v>3.85</v>
      </c>
      <c r="I13" s="49">
        <f t="shared" si="2"/>
        <v>3.75</v>
      </c>
      <c r="J13" s="49">
        <f t="shared" si="2"/>
        <v>4</v>
      </c>
      <c r="K13" s="49">
        <f t="shared" si="2"/>
        <v>2.35</v>
      </c>
      <c r="L13" s="49">
        <f t="shared" si="2"/>
        <v>2</v>
      </c>
      <c r="M13" s="49">
        <f t="shared" si="2"/>
        <v>3.5</v>
      </c>
      <c r="N13" s="49">
        <f t="shared" si="2"/>
        <v>3.25</v>
      </c>
      <c r="O13" s="49">
        <f t="shared" si="2"/>
        <v>3.25</v>
      </c>
    </row>
    <row r="14" spans="1:20" x14ac:dyDescent="0.2">
      <c r="B14" s="191"/>
      <c r="C14" s="191"/>
      <c r="D14" s="24">
        <f>AVERAGE(D8:D12)</f>
        <v>1</v>
      </c>
      <c r="E14" s="60"/>
      <c r="F14" s="60"/>
      <c r="H14" s="42"/>
      <c r="I14" s="42"/>
      <c r="J14" s="42"/>
      <c r="K14" s="42"/>
      <c r="L14" s="42"/>
      <c r="M14" s="42"/>
      <c r="N14" s="42"/>
      <c r="O14" s="42"/>
    </row>
    <row r="15" spans="1:20" ht="13.5" thickBot="1" x14ac:dyDescent="0.25">
      <c r="E15" s="60"/>
      <c r="F15" s="60"/>
    </row>
    <row r="16" spans="1:20" ht="21.75" thickTop="1" thickBot="1" x14ac:dyDescent="0.35">
      <c r="A16" s="18" t="s">
        <v>66</v>
      </c>
      <c r="C16" s="18">
        <f>SUM(D19:D22)</f>
        <v>10</v>
      </c>
      <c r="D16" s="28"/>
      <c r="E16" s="60"/>
      <c r="F16" s="60"/>
    </row>
    <row r="17" spans="1:15" ht="21.75" thickTop="1" thickBot="1" x14ac:dyDescent="0.35">
      <c r="A17" s="3"/>
      <c r="D17" s="14"/>
      <c r="E17" s="60"/>
      <c r="F17" s="60"/>
    </row>
    <row r="18" spans="1:15" ht="26.25" thickBot="1" x14ac:dyDescent="0.25">
      <c r="B18" s="36"/>
      <c r="D18" s="9" t="s">
        <v>3</v>
      </c>
      <c r="E18" s="59" t="s">
        <v>21</v>
      </c>
      <c r="F18" s="59" t="s">
        <v>20</v>
      </c>
      <c r="G18" s="44" t="str">
        <f>$G$7</f>
        <v>BYU - Idaho</v>
      </c>
      <c r="H18" s="44" t="str">
        <f>$H$7</f>
        <v>CalPoly - SLO</v>
      </c>
      <c r="I18" s="44" t="str">
        <f>$I$7</f>
        <v>Cal State - LB</v>
      </c>
      <c r="J18" s="44" t="str">
        <f>$J$7</f>
        <v>Colorado State</v>
      </c>
      <c r="K18" s="44" t="str">
        <f>$K$7</f>
        <v>Montana Tech</v>
      </c>
      <c r="L18" s="44" t="str">
        <f>$L$7</f>
        <v>San Jose State</v>
      </c>
      <c r="M18" s="44" t="str">
        <f>$M$7</f>
        <v>U of F</v>
      </c>
      <c r="N18" s="44" t="str">
        <f>$N$7</f>
        <v>U of NM</v>
      </c>
      <c r="O18" s="44" t="str">
        <f>$O$7</f>
        <v>UW</v>
      </c>
    </row>
    <row r="19" spans="1:15" x14ac:dyDescent="0.2">
      <c r="B19" s="4" t="s">
        <v>67</v>
      </c>
      <c r="C19" s="4"/>
      <c r="D19" s="8">
        <v>3</v>
      </c>
      <c r="E19" s="62"/>
      <c r="F19" s="62"/>
      <c r="G19" s="45">
        <f>'Prob#1Rubric'!D3</f>
        <v>1.1500000000000001</v>
      </c>
      <c r="H19" s="45">
        <f>'Prob#1Rubric'!E3</f>
        <v>1.6500000000000001</v>
      </c>
      <c r="I19" s="45">
        <f>'Prob#1Rubric'!F3</f>
        <v>1.7999999999999998</v>
      </c>
      <c r="J19" s="45">
        <f>'Prob#1Rubric'!G3</f>
        <v>1.82</v>
      </c>
      <c r="K19" s="45">
        <f>'Prob#1Rubric'!H3</f>
        <v>1.9500000000000002</v>
      </c>
      <c r="L19" s="45">
        <f>'Prob#1Rubric'!I3</f>
        <v>0</v>
      </c>
      <c r="M19" s="45">
        <f>'Prob#1Rubric'!J3</f>
        <v>1.7000000000000002</v>
      </c>
      <c r="N19" s="45">
        <f>'Prob#1Rubric'!K3</f>
        <v>1.5</v>
      </c>
      <c r="O19" s="45">
        <f>'Prob#1Rubric'!L3</f>
        <v>1.7400000000000002</v>
      </c>
    </row>
    <row r="20" spans="1:15" x14ac:dyDescent="0.2">
      <c r="B20" s="4" t="s">
        <v>68</v>
      </c>
      <c r="C20" s="4"/>
      <c r="D20" s="6">
        <v>2</v>
      </c>
      <c r="E20" s="63"/>
      <c r="F20" s="63"/>
      <c r="G20" s="46">
        <f>SUM('Prob#1Rubric'!D21:D23)</f>
        <v>2</v>
      </c>
      <c r="H20" s="46">
        <f>SUM('Prob#1Rubric'!E21:E23)</f>
        <v>1.75</v>
      </c>
      <c r="I20" s="46">
        <f>SUM('Prob#1Rubric'!F21:F23)</f>
        <v>2</v>
      </c>
      <c r="J20" s="46">
        <f>SUM('Prob#1Rubric'!G21:G23)</f>
        <v>1.75</v>
      </c>
      <c r="K20" s="46">
        <f>SUM('Prob#1Rubric'!H21:H23)</f>
        <v>1.5</v>
      </c>
      <c r="L20" s="46">
        <f>SUM('Prob#1Rubric'!I21:I23)</f>
        <v>0</v>
      </c>
      <c r="M20" s="46">
        <f>SUM('Prob#1Rubric'!J21:J23)</f>
        <v>1.75</v>
      </c>
      <c r="N20" s="46">
        <f>SUM('Prob#1Rubric'!K21:K23)</f>
        <v>1</v>
      </c>
      <c r="O20" s="46">
        <f>SUM('Prob#1Rubric'!L21:L23)</f>
        <v>1.25</v>
      </c>
    </row>
    <row r="21" spans="1:15" x14ac:dyDescent="0.2">
      <c r="B21" s="4" t="s">
        <v>69</v>
      </c>
      <c r="C21" s="4"/>
      <c r="D21" s="6">
        <v>5</v>
      </c>
      <c r="E21" s="63"/>
      <c r="F21" s="63"/>
      <c r="G21" s="46">
        <f>SUM('Prob#1Rubric'!D26:D29)</f>
        <v>3</v>
      </c>
      <c r="H21" s="46">
        <f>SUM('Prob#1Rubric'!E26:E29)</f>
        <v>2</v>
      </c>
      <c r="I21" s="46">
        <f>SUM('Prob#1Rubric'!F26:F29)</f>
        <v>0.05</v>
      </c>
      <c r="J21" s="46">
        <f>SUM('Prob#1Rubric'!G26:G29)</f>
        <v>2.7</v>
      </c>
      <c r="K21" s="46">
        <f>SUM('Prob#1Rubric'!H26:H29)</f>
        <v>1</v>
      </c>
      <c r="L21" s="46">
        <f>SUM('Prob#1Rubric'!I26:I29)</f>
        <v>3.5</v>
      </c>
      <c r="M21" s="46">
        <f>SUM('Prob#1Rubric'!J26:J29)</f>
        <v>4</v>
      </c>
      <c r="N21" s="46">
        <f>SUM('Prob#1Rubric'!K26:K29)</f>
        <v>1.2</v>
      </c>
      <c r="O21" s="46">
        <f>SUM('Prob#1Rubric'!L26:L29)</f>
        <v>0</v>
      </c>
    </row>
    <row r="22" spans="1:15" x14ac:dyDescent="0.2">
      <c r="B22" s="4"/>
      <c r="C22" s="4"/>
      <c r="D22" s="35"/>
      <c r="E22" s="64"/>
      <c r="F22" s="64"/>
      <c r="G22" s="47"/>
      <c r="H22" s="47"/>
      <c r="I22" s="47"/>
      <c r="J22" s="47"/>
      <c r="K22" s="47"/>
      <c r="L22" s="47"/>
      <c r="M22" s="47"/>
      <c r="N22" s="47"/>
      <c r="O22" s="47"/>
    </row>
    <row r="23" spans="1:15" ht="13.5" thickBot="1" x14ac:dyDescent="0.25">
      <c r="B23" s="4"/>
      <c r="C23" s="4"/>
      <c r="D23" s="7"/>
      <c r="E23" s="65"/>
      <c r="F23" s="65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13.5" thickBot="1" x14ac:dyDescent="0.25">
      <c r="B24" s="203" t="str">
        <f>A16</f>
        <v>LEED Credit Comparison</v>
      </c>
      <c r="C24" s="203"/>
      <c r="D24" s="203"/>
      <c r="E24" s="58">
        <f>MEDIAN($G24:$O24)</f>
        <v>4.45</v>
      </c>
      <c r="F24" s="58">
        <f>AVERAGE($G24:$O24)</f>
        <v>4.8622222222222229</v>
      </c>
      <c r="G24" s="49">
        <f t="shared" ref="G24:O24" si="3">SUM(G19:G23)</f>
        <v>6.15</v>
      </c>
      <c r="H24" s="49">
        <f t="shared" si="3"/>
        <v>5.4</v>
      </c>
      <c r="I24" s="49">
        <f t="shared" si="3"/>
        <v>3.8499999999999996</v>
      </c>
      <c r="J24" s="49">
        <f t="shared" si="3"/>
        <v>6.2700000000000005</v>
      </c>
      <c r="K24" s="49">
        <f t="shared" si="3"/>
        <v>4.45</v>
      </c>
      <c r="L24" s="49">
        <f t="shared" si="3"/>
        <v>3.5</v>
      </c>
      <c r="M24" s="49">
        <f t="shared" si="3"/>
        <v>7.45</v>
      </c>
      <c r="N24" s="49">
        <f t="shared" si="3"/>
        <v>3.7</v>
      </c>
      <c r="O24" s="49">
        <f t="shared" si="3"/>
        <v>2.99</v>
      </c>
    </row>
    <row r="25" spans="1:15" x14ac:dyDescent="0.2">
      <c r="B25" s="191"/>
      <c r="C25" s="191"/>
      <c r="D25" s="24">
        <f>AVERAGE(D19:D23)</f>
        <v>3.3333333333333335</v>
      </c>
      <c r="E25" s="61"/>
      <c r="F25" s="61"/>
      <c r="G25" s="50"/>
    </row>
    <row r="26" spans="1:15" ht="13.5" thickBot="1" x14ac:dyDescent="0.25">
      <c r="E26" s="60"/>
      <c r="F26" s="60"/>
    </row>
    <row r="27" spans="1:15" ht="21.75" thickTop="1" thickBot="1" x14ac:dyDescent="0.35">
      <c r="A27" s="19" t="s">
        <v>130</v>
      </c>
      <c r="C27" s="19">
        <f>SUM(D30:D34)</f>
        <v>20</v>
      </c>
      <c r="D27" s="30"/>
      <c r="E27" s="60"/>
      <c r="F27" s="60"/>
    </row>
    <row r="28" spans="1:15" s="10" customFormat="1" ht="21.75" thickTop="1" thickBot="1" x14ac:dyDescent="0.35">
      <c r="A28" s="15"/>
      <c r="D28" s="29"/>
      <c r="E28" s="61"/>
      <c r="F28" s="61"/>
      <c r="G28" s="50"/>
      <c r="H28" s="51"/>
      <c r="I28" s="51"/>
      <c r="J28" s="51"/>
      <c r="K28" s="51"/>
      <c r="L28" s="51"/>
      <c r="M28" s="51"/>
      <c r="N28" s="51"/>
      <c r="O28" s="51"/>
    </row>
    <row r="29" spans="1:15" ht="26.25" thickBot="1" x14ac:dyDescent="0.25">
      <c r="D29" s="9" t="s">
        <v>3</v>
      </c>
      <c r="E29" s="59" t="s">
        <v>21</v>
      </c>
      <c r="F29" s="59" t="s">
        <v>20</v>
      </c>
      <c r="G29" s="44" t="str">
        <f>$G$7</f>
        <v>BYU - Idaho</v>
      </c>
      <c r="H29" s="44" t="str">
        <f>$H$7</f>
        <v>CalPoly - SLO</v>
      </c>
      <c r="I29" s="44" t="str">
        <f>$I$7</f>
        <v>Cal State - LB</v>
      </c>
      <c r="J29" s="44" t="str">
        <f>$J$7</f>
        <v>Colorado State</v>
      </c>
      <c r="K29" s="44" t="str">
        <f>$K$7</f>
        <v>Montana Tech</v>
      </c>
      <c r="L29" s="44" t="str">
        <f>$L$7</f>
        <v>San Jose State</v>
      </c>
      <c r="M29" s="44" t="str">
        <f>$M$7</f>
        <v>U of F</v>
      </c>
      <c r="N29" s="44" t="str">
        <f>$N$7</f>
        <v>U of NM</v>
      </c>
      <c r="O29" s="44" t="str">
        <f>$O$7</f>
        <v>UW</v>
      </c>
    </row>
    <row r="30" spans="1:15" x14ac:dyDescent="0.2">
      <c r="B30" s="4" t="s">
        <v>131</v>
      </c>
      <c r="C30" s="4"/>
      <c r="D30" s="11">
        <v>12</v>
      </c>
      <c r="E30" s="62"/>
      <c r="F30" s="62"/>
      <c r="G30" s="45">
        <f>SUM('Prob#5Rubric'!D4:D13)</f>
        <v>6</v>
      </c>
      <c r="H30" s="45">
        <f>SUM('Prob#5Rubric'!E4:E13)</f>
        <v>10</v>
      </c>
      <c r="I30" s="45">
        <f>SUM('Prob#5Rubric'!F4:F13)</f>
        <v>4.5</v>
      </c>
      <c r="J30" s="45">
        <f>SUM('Prob#5Rubric'!G4:G13)</f>
        <v>6.75</v>
      </c>
      <c r="K30" s="45">
        <f>SUM('Prob#5Rubric'!H4:H13)</f>
        <v>9</v>
      </c>
      <c r="L30" s="45">
        <f>SUM('Prob#5Rubric'!I4:I13)</f>
        <v>5.5</v>
      </c>
      <c r="M30" s="45">
        <f>SUM('Prob#5Rubric'!J4:J13)</f>
        <v>9.5</v>
      </c>
      <c r="N30" s="45">
        <f>SUM('Prob#5Rubric'!K4:K13)</f>
        <v>5</v>
      </c>
      <c r="O30" s="45">
        <f>SUM('Prob#5Rubric'!L4:L13)</f>
        <v>11.25</v>
      </c>
    </row>
    <row r="31" spans="1:15" x14ac:dyDescent="0.2">
      <c r="B31" s="4" t="s">
        <v>132</v>
      </c>
      <c r="C31" s="4"/>
      <c r="D31" s="6">
        <v>6</v>
      </c>
      <c r="E31" s="63"/>
      <c r="F31" s="63"/>
      <c r="G31" s="46">
        <f>SUM('Prob#5Rubric'!D14:D17)</f>
        <v>6</v>
      </c>
      <c r="H31" s="46">
        <f>SUM('Prob#5Rubric'!E14:E17)</f>
        <v>4</v>
      </c>
      <c r="I31" s="46">
        <f>SUM('Prob#5Rubric'!F14:F17)</f>
        <v>2</v>
      </c>
      <c r="J31" s="46">
        <f>SUM('Prob#5Rubric'!G14:G17)</f>
        <v>4.5</v>
      </c>
      <c r="K31" s="46">
        <f>SUM('Prob#5Rubric'!H14:H17)</f>
        <v>4</v>
      </c>
      <c r="L31" s="46">
        <f>SUM('Prob#5Rubric'!I14:I17)</f>
        <v>2.5</v>
      </c>
      <c r="M31" s="46">
        <f>SUM('Prob#5Rubric'!J14:J17)</f>
        <v>5</v>
      </c>
      <c r="N31" s="46">
        <f>SUM('Prob#5Rubric'!K14:K17)</f>
        <v>4.5</v>
      </c>
      <c r="O31" s="46">
        <f>SUM('Prob#5Rubric'!L14:L17)</f>
        <v>6</v>
      </c>
    </row>
    <row r="32" spans="1:15" x14ac:dyDescent="0.2">
      <c r="B32" s="4" t="s">
        <v>133</v>
      </c>
      <c r="C32" s="4"/>
      <c r="D32" s="6">
        <v>2</v>
      </c>
      <c r="E32" s="63"/>
      <c r="F32" s="63"/>
      <c r="G32" s="46">
        <f>SUM('Prob#5Rubric'!D18:D21)</f>
        <v>2</v>
      </c>
      <c r="H32" s="46">
        <f>SUM('Prob#5Rubric'!E18:E21)</f>
        <v>0.5</v>
      </c>
      <c r="I32" s="46">
        <f>SUM('Prob#5Rubric'!F18:F21)</f>
        <v>0.25</v>
      </c>
      <c r="J32" s="46">
        <f>SUM('Prob#5Rubric'!G18:G21)</f>
        <v>2</v>
      </c>
      <c r="K32" s="46">
        <f>SUM('Prob#5Rubric'!H18:H21)</f>
        <v>1</v>
      </c>
      <c r="L32" s="46">
        <f>SUM('Prob#5Rubric'!I18:I21)</f>
        <v>0.5</v>
      </c>
      <c r="M32" s="46">
        <f>SUM('Prob#5Rubric'!J18:J21)</f>
        <v>2</v>
      </c>
      <c r="N32" s="46">
        <f>SUM('Prob#5Rubric'!K18:K21)</f>
        <v>1</v>
      </c>
      <c r="O32" s="46">
        <f>SUM('Prob#5Rubric'!L18:L21)</f>
        <v>2</v>
      </c>
    </row>
    <row r="33" spans="1:15" x14ac:dyDescent="0.2">
      <c r="B33" s="4"/>
      <c r="C33" s="4"/>
      <c r="D33" s="35"/>
      <c r="E33" s="64"/>
      <c r="F33" s="64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3.5" thickBot="1" x14ac:dyDescent="0.25">
      <c r="B34" s="4"/>
      <c r="C34" s="4"/>
      <c r="D34" s="7"/>
      <c r="E34" s="65"/>
      <c r="F34" s="65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3.5" thickBot="1" x14ac:dyDescent="0.25">
      <c r="B35" s="203" t="str">
        <f>A27</f>
        <v>On-Site Renewable</v>
      </c>
      <c r="C35" s="203"/>
      <c r="D35" s="203"/>
      <c r="E35" s="58">
        <f>MEDIAN($G35:$O35)</f>
        <v>14</v>
      </c>
      <c r="F35" s="58">
        <f>AVERAGE($G35:$O35)</f>
        <v>13.027777777777779</v>
      </c>
      <c r="G35" s="49">
        <f t="shared" ref="G35:O35" si="4">SUM(G30:G34)</f>
        <v>14</v>
      </c>
      <c r="H35" s="49">
        <f t="shared" si="4"/>
        <v>14.5</v>
      </c>
      <c r="I35" s="49">
        <f t="shared" si="4"/>
        <v>6.75</v>
      </c>
      <c r="J35" s="49">
        <f t="shared" si="4"/>
        <v>13.25</v>
      </c>
      <c r="K35" s="49">
        <f t="shared" si="4"/>
        <v>14</v>
      </c>
      <c r="L35" s="49">
        <f t="shared" si="4"/>
        <v>8.5</v>
      </c>
      <c r="M35" s="49">
        <f t="shared" si="4"/>
        <v>16.5</v>
      </c>
      <c r="N35" s="49">
        <f t="shared" si="4"/>
        <v>10.5</v>
      </c>
      <c r="O35" s="49">
        <f t="shared" si="4"/>
        <v>19.25</v>
      </c>
    </row>
    <row r="36" spans="1:15" x14ac:dyDescent="0.2">
      <c r="B36" s="191"/>
      <c r="C36" s="191"/>
      <c r="D36" s="24"/>
      <c r="E36" s="61"/>
      <c r="F36" s="61"/>
      <c r="G36" s="50"/>
    </row>
    <row r="37" spans="1:15" ht="13.5" thickBot="1" x14ac:dyDescent="0.25">
      <c r="E37" s="60"/>
      <c r="F37" s="60"/>
    </row>
    <row r="38" spans="1:15" ht="21.75" thickTop="1" thickBot="1" x14ac:dyDescent="0.35">
      <c r="A38" s="20" t="s">
        <v>70</v>
      </c>
      <c r="C38" s="20">
        <f>SUM(D41:D45)</f>
        <v>15</v>
      </c>
      <c r="D38" s="32"/>
      <c r="E38" s="60"/>
      <c r="F38" s="60"/>
    </row>
    <row r="39" spans="1:15" s="10" customFormat="1" ht="21.75" thickTop="1" thickBot="1" x14ac:dyDescent="0.35">
      <c r="A39" s="15"/>
      <c r="D39" s="14"/>
      <c r="E39" s="61"/>
      <c r="F39" s="61"/>
      <c r="G39" s="50"/>
      <c r="H39" s="51"/>
      <c r="I39" s="51"/>
      <c r="J39" s="51"/>
      <c r="K39" s="51"/>
      <c r="L39" s="51"/>
      <c r="M39" s="51"/>
      <c r="N39" s="51"/>
      <c r="O39" s="51"/>
    </row>
    <row r="40" spans="1:15" ht="26.25" thickBot="1" x14ac:dyDescent="0.25">
      <c r="D40" s="9" t="s">
        <v>3</v>
      </c>
      <c r="E40" s="59" t="s">
        <v>21</v>
      </c>
      <c r="F40" s="59" t="s">
        <v>20</v>
      </c>
      <c r="G40" s="44" t="str">
        <f>$G$7</f>
        <v>BYU - Idaho</v>
      </c>
      <c r="H40" s="44" t="str">
        <f>$H$7</f>
        <v>CalPoly - SLO</v>
      </c>
      <c r="I40" s="44" t="str">
        <f>$I$7</f>
        <v>Cal State - LB</v>
      </c>
      <c r="J40" s="44" t="str">
        <f>$J$7</f>
        <v>Colorado State</v>
      </c>
      <c r="K40" s="44" t="str">
        <f>$K$7</f>
        <v>Montana Tech</v>
      </c>
      <c r="L40" s="44" t="str">
        <f>$L$7</f>
        <v>San Jose State</v>
      </c>
      <c r="M40" s="44" t="str">
        <f>$M$7</f>
        <v>U of F</v>
      </c>
      <c r="N40" s="44" t="str">
        <f>$N$7</f>
        <v>U of NM</v>
      </c>
      <c r="O40" s="44" t="str">
        <f>$O$7</f>
        <v>UW</v>
      </c>
    </row>
    <row r="41" spans="1:15" x14ac:dyDescent="0.2">
      <c r="B41" s="4" t="s">
        <v>71</v>
      </c>
      <c r="C41" s="4"/>
      <c r="D41" s="8">
        <v>2</v>
      </c>
      <c r="E41" s="62"/>
      <c r="F41" s="62"/>
      <c r="G41" s="45">
        <f>SUM(' Prob#2Rubric'!D4:D6)</f>
        <v>1.5</v>
      </c>
      <c r="H41" s="45">
        <f>SUM(' Prob#2Rubric'!E4:E6)</f>
        <v>2</v>
      </c>
      <c r="I41" s="45">
        <f>SUM(' Prob#2Rubric'!F4:F6)</f>
        <v>2</v>
      </c>
      <c r="J41" s="45">
        <f>SUM(' Prob#2Rubric'!G4:G6)</f>
        <v>2</v>
      </c>
      <c r="K41" s="45">
        <f>SUM(' Prob#2Rubric'!H4:H6)</f>
        <v>1.5</v>
      </c>
      <c r="L41" s="45">
        <f>SUM(' Prob#2Rubric'!I4:I6)</f>
        <v>1.5</v>
      </c>
      <c r="M41" s="45">
        <f>SUM(' Prob#2Rubric'!J4:J6)</f>
        <v>1.5</v>
      </c>
      <c r="N41" s="45">
        <f>SUM(' Prob#2Rubric'!K4:K6)</f>
        <v>2</v>
      </c>
      <c r="O41" s="45">
        <f>SUM(' Prob#2Rubric'!L4:L6)</f>
        <v>2.5</v>
      </c>
    </row>
    <row r="42" spans="1:15" x14ac:dyDescent="0.2">
      <c r="B42" s="4" t="s">
        <v>70</v>
      </c>
      <c r="C42" s="4"/>
      <c r="D42" s="6">
        <v>6.5</v>
      </c>
      <c r="E42" s="63"/>
      <c r="F42" s="63"/>
      <c r="G42" s="46">
        <f>SUM(' Prob#2Rubric'!D7:D9)</f>
        <v>4</v>
      </c>
      <c r="H42" s="46">
        <f>SUM(' Prob#2Rubric'!E7:E9)</f>
        <v>4.5</v>
      </c>
      <c r="I42" s="46">
        <f>SUM(' Prob#2Rubric'!F7:F9)</f>
        <v>2.5</v>
      </c>
      <c r="J42" s="46">
        <f>SUM(' Prob#2Rubric'!G7:G9)</f>
        <v>6.5</v>
      </c>
      <c r="K42" s="46">
        <f>SUM(' Prob#2Rubric'!H7:H9)</f>
        <v>3.5</v>
      </c>
      <c r="L42" s="46">
        <f>SUM(' Prob#2Rubric'!I7:I9)</f>
        <v>2.5</v>
      </c>
      <c r="M42" s="46">
        <f>SUM(' Prob#2Rubric'!J7:J9)</f>
        <v>4</v>
      </c>
      <c r="N42" s="46">
        <f>SUM(' Prob#2Rubric'!K7:K9)</f>
        <v>3.5</v>
      </c>
      <c r="O42" s="46">
        <f>SUM(' Prob#2Rubric'!L7:L9)</f>
        <v>3.5</v>
      </c>
    </row>
    <row r="43" spans="1:15" x14ac:dyDescent="0.2">
      <c r="B43" s="4" t="s">
        <v>72</v>
      </c>
      <c r="C43" s="4"/>
      <c r="D43" s="6">
        <v>2</v>
      </c>
      <c r="E43" s="63"/>
      <c r="F43" s="63"/>
      <c r="G43" s="46">
        <f>SUM(' Prob#2Rubric'!D10)</f>
        <v>2</v>
      </c>
      <c r="H43" s="46">
        <f>SUM(' Prob#2Rubric'!E10)</f>
        <v>0</v>
      </c>
      <c r="I43" s="46">
        <f>SUM(' Prob#2Rubric'!F10)</f>
        <v>0</v>
      </c>
      <c r="J43" s="46">
        <f>SUM(' Prob#2Rubric'!G10)</f>
        <v>2</v>
      </c>
      <c r="K43" s="46">
        <f>SUM(' Prob#2Rubric'!H10)</f>
        <v>2</v>
      </c>
      <c r="L43" s="46">
        <f>SUM(' Prob#2Rubric'!I10)</f>
        <v>2</v>
      </c>
      <c r="M43" s="46">
        <f>SUM(' Prob#2Rubric'!J10)</f>
        <v>2</v>
      </c>
      <c r="N43" s="46">
        <f>SUM(' Prob#2Rubric'!K10)</f>
        <v>2</v>
      </c>
      <c r="O43" s="46">
        <f>SUM(' Prob#2Rubric'!L10)</f>
        <v>2</v>
      </c>
    </row>
    <row r="44" spans="1:15" x14ac:dyDescent="0.2">
      <c r="B44" s="4" t="s">
        <v>73</v>
      </c>
      <c r="C44" s="4"/>
      <c r="D44" s="6">
        <v>3.5</v>
      </c>
      <c r="E44" s="64"/>
      <c r="F44" s="64"/>
      <c r="G44" s="47">
        <f>SUM(' Prob#2Rubric'!D11:D12)</f>
        <v>1.5</v>
      </c>
      <c r="H44" s="47">
        <f>SUM(' Prob#2Rubric'!E11:E12)</f>
        <v>1.5</v>
      </c>
      <c r="I44" s="47">
        <f>SUM(' Prob#2Rubric'!F11:F12)</f>
        <v>1</v>
      </c>
      <c r="J44" s="47">
        <f>SUM(' Prob#2Rubric'!G11:G12)</f>
        <v>1.5</v>
      </c>
      <c r="K44" s="47">
        <f>SUM(' Prob#2Rubric'!H11:H12)</f>
        <v>0</v>
      </c>
      <c r="L44" s="47">
        <f>SUM(' Prob#2Rubric'!I11:I12)</f>
        <v>1.5</v>
      </c>
      <c r="M44" s="47">
        <f>SUM(' Prob#2Rubric'!J11:J12)</f>
        <v>3.5</v>
      </c>
      <c r="N44" s="47">
        <f>SUM(' Prob#2Rubric'!K11:K12)</f>
        <v>2</v>
      </c>
      <c r="O44" s="47">
        <f>SUM(' Prob#2Rubric'!L11:L12)</f>
        <v>2</v>
      </c>
    </row>
    <row r="45" spans="1:15" ht="13.5" thickBot="1" x14ac:dyDescent="0.25">
      <c r="B45" s="4" t="s">
        <v>74</v>
      </c>
      <c r="C45" s="4"/>
      <c r="D45" s="7">
        <v>1</v>
      </c>
      <c r="E45" s="65"/>
      <c r="F45" s="65"/>
      <c r="G45" s="48">
        <f>SUM(' Prob#2Rubric'!D13)</f>
        <v>1</v>
      </c>
      <c r="H45" s="48">
        <f>SUM(' Prob#2Rubric'!E13)</f>
        <v>1</v>
      </c>
      <c r="I45" s="48">
        <f>SUM(' Prob#2Rubric'!F13)</f>
        <v>0</v>
      </c>
      <c r="J45" s="48">
        <f>SUM(' Prob#2Rubric'!G13)</f>
        <v>1</v>
      </c>
      <c r="K45" s="48">
        <f>SUM(' Prob#2Rubric'!H13)</f>
        <v>1</v>
      </c>
      <c r="L45" s="48">
        <f>SUM(' Prob#2Rubric'!I13)</f>
        <v>0</v>
      </c>
      <c r="M45" s="48">
        <f>SUM(' Prob#2Rubric'!J13)</f>
        <v>0</v>
      </c>
      <c r="N45" s="48">
        <f>SUM(' Prob#2Rubric'!K13)</f>
        <v>1</v>
      </c>
      <c r="O45" s="48">
        <f>SUM(' Prob#2Rubric'!L13)</f>
        <v>1</v>
      </c>
    </row>
    <row r="46" spans="1:15" ht="13.5" thickBot="1" x14ac:dyDescent="0.25">
      <c r="B46" s="203" t="str">
        <f>A38</f>
        <v>Life Cycle Analysis</v>
      </c>
      <c r="C46" s="203"/>
      <c r="D46" s="203"/>
      <c r="E46" s="58">
        <f>MEDIAN($G46:$O46)</f>
        <v>10</v>
      </c>
      <c r="F46" s="58">
        <f>AVERAGE($G46:$O46)</f>
        <v>9.5</v>
      </c>
      <c r="G46" s="49">
        <f t="shared" ref="G46:O46" si="5">SUM(G41:G45)</f>
        <v>10</v>
      </c>
      <c r="H46" s="49">
        <f t="shared" si="5"/>
        <v>9</v>
      </c>
      <c r="I46" s="49">
        <f t="shared" si="5"/>
        <v>5.5</v>
      </c>
      <c r="J46" s="49">
        <f t="shared" si="5"/>
        <v>13</v>
      </c>
      <c r="K46" s="49">
        <f t="shared" si="5"/>
        <v>8</v>
      </c>
      <c r="L46" s="49">
        <f t="shared" si="5"/>
        <v>7.5</v>
      </c>
      <c r="M46" s="49">
        <f t="shared" si="5"/>
        <v>11</v>
      </c>
      <c r="N46" s="49">
        <f t="shared" si="5"/>
        <v>10.5</v>
      </c>
      <c r="O46" s="49">
        <f t="shared" si="5"/>
        <v>11</v>
      </c>
    </row>
    <row r="47" spans="1:15" x14ac:dyDescent="0.2">
      <c r="B47" s="191"/>
      <c r="C47" s="191"/>
      <c r="D47" s="24">
        <f>AVERAGE(D41:D45)</f>
        <v>3</v>
      </c>
      <c r="E47" s="61"/>
      <c r="F47" s="61"/>
      <c r="G47" s="50"/>
    </row>
    <row r="48" spans="1:15" ht="13.5" thickBot="1" x14ac:dyDescent="0.25">
      <c r="E48" s="60"/>
      <c r="F48" s="60"/>
    </row>
    <row r="49" spans="1:15" ht="21.75" thickTop="1" thickBot="1" x14ac:dyDescent="0.35">
      <c r="A49" s="23" t="s">
        <v>36</v>
      </c>
      <c r="C49" s="23">
        <f>SUM(D52:D56)</f>
        <v>15</v>
      </c>
      <c r="D49" s="31"/>
      <c r="E49" s="60"/>
      <c r="F49" s="60"/>
    </row>
    <row r="50" spans="1:15" s="10" customFormat="1" ht="21.75" thickTop="1" thickBot="1" x14ac:dyDescent="0.35">
      <c r="A50" s="15"/>
      <c r="D50" s="14"/>
      <c r="E50" s="61"/>
      <c r="F50" s="61"/>
      <c r="G50" s="50"/>
      <c r="H50" s="51"/>
      <c r="I50" s="51"/>
      <c r="J50" s="51"/>
      <c r="K50" s="51"/>
      <c r="L50" s="51"/>
      <c r="M50" s="51"/>
      <c r="N50" s="51"/>
      <c r="O50" s="51"/>
    </row>
    <row r="51" spans="1:15" ht="26.25" thickBot="1" x14ac:dyDescent="0.25">
      <c r="D51" s="9" t="s">
        <v>3</v>
      </c>
      <c r="E51" s="59" t="s">
        <v>21</v>
      </c>
      <c r="F51" s="59" t="s">
        <v>20</v>
      </c>
      <c r="G51" s="44" t="str">
        <f>$G$7</f>
        <v>BYU - Idaho</v>
      </c>
      <c r="H51" s="44" t="str">
        <f>$H$7</f>
        <v>CalPoly - SLO</v>
      </c>
      <c r="I51" s="44" t="str">
        <f>$I$7</f>
        <v>Cal State - LB</v>
      </c>
      <c r="J51" s="44" t="str">
        <f>$J$7</f>
        <v>Colorado State</v>
      </c>
      <c r="K51" s="44" t="str">
        <f>$K$7</f>
        <v>Montana Tech</v>
      </c>
      <c r="L51" s="44" t="str">
        <f>$L$7</f>
        <v>San Jose State</v>
      </c>
      <c r="M51" s="44" t="str">
        <f>$M$7</f>
        <v>U of F</v>
      </c>
      <c r="N51" s="44" t="str">
        <f>$N$7</f>
        <v>U of NM</v>
      </c>
      <c r="O51" s="44" t="str">
        <f>$O$7</f>
        <v>UW</v>
      </c>
    </row>
    <row r="52" spans="1:15" x14ac:dyDescent="0.2">
      <c r="B52" s="4" t="s">
        <v>75</v>
      </c>
      <c r="C52" s="4"/>
      <c r="D52" s="8">
        <v>10</v>
      </c>
      <c r="E52" s="62"/>
      <c r="F52" s="62"/>
      <c r="G52" s="45">
        <f>SUM('Prob#3Rubric'!E4:E7)</f>
        <v>5.5</v>
      </c>
      <c r="H52" s="45">
        <f>SUM('Prob#3Rubric'!F4:F7)</f>
        <v>2.5</v>
      </c>
      <c r="I52" s="45">
        <f>SUM('Prob#3Rubric'!G4:G7)</f>
        <v>2.5</v>
      </c>
      <c r="J52" s="45">
        <f>SUM('Prob#3Rubric'!H4:H7)</f>
        <v>4</v>
      </c>
      <c r="K52" s="45">
        <f>SUM('Prob#3Rubric'!I4:I7)</f>
        <v>8.5</v>
      </c>
      <c r="L52" s="45">
        <f>SUM('Prob#3Rubric'!J4:J7)</f>
        <v>3</v>
      </c>
      <c r="M52" s="45">
        <f>SUM('Prob#3Rubric'!K4:K7)</f>
        <v>9</v>
      </c>
      <c r="N52" s="45">
        <f>SUM('Prob#3Rubric'!L4:L7)</f>
        <v>6.5</v>
      </c>
      <c r="O52" s="45">
        <f>SUM('Prob#3Rubric'!M4:M7)</f>
        <v>8.5</v>
      </c>
    </row>
    <row r="53" spans="1:15" x14ac:dyDescent="0.2">
      <c r="B53" s="4" t="s">
        <v>76</v>
      </c>
      <c r="C53" s="4"/>
      <c r="D53" s="6">
        <v>5</v>
      </c>
      <c r="E53" s="63"/>
      <c r="F53" s="63"/>
      <c r="G53" s="46">
        <f>SUM('Prob#3Rubric'!E8:E10)</f>
        <v>5</v>
      </c>
      <c r="H53" s="46">
        <f>SUM('Prob#3Rubric'!F8:F10)</f>
        <v>1.5</v>
      </c>
      <c r="I53" s="46">
        <f>SUM('Prob#3Rubric'!G8:G10)</f>
        <v>3.5</v>
      </c>
      <c r="J53" s="46">
        <f>SUM('Prob#3Rubric'!H8:H10)</f>
        <v>5</v>
      </c>
      <c r="K53" s="46">
        <f>SUM('Prob#3Rubric'!I8:I10)</f>
        <v>3.5</v>
      </c>
      <c r="L53" s="46">
        <f>SUM('Prob#3Rubric'!J8:J10)</f>
        <v>0</v>
      </c>
      <c r="M53" s="46">
        <f>SUM('Prob#3Rubric'!K8:K10)</f>
        <v>5</v>
      </c>
      <c r="N53" s="46">
        <f>SUM('Prob#3Rubric'!L8:L10)</f>
        <v>4</v>
      </c>
      <c r="O53" s="46">
        <f>SUM('Prob#3Rubric'!M8:M10)</f>
        <v>5</v>
      </c>
    </row>
    <row r="54" spans="1:15" x14ac:dyDescent="0.2">
      <c r="B54" s="4"/>
      <c r="C54" s="4"/>
      <c r="D54" s="6"/>
      <c r="E54" s="63"/>
      <c r="F54" s="63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B55" s="4"/>
      <c r="C55" s="4"/>
      <c r="D55" s="35"/>
      <c r="E55" s="64"/>
      <c r="F55" s="64"/>
      <c r="G55" s="47"/>
      <c r="H55" s="47"/>
      <c r="I55" s="47"/>
      <c r="J55" s="47"/>
      <c r="K55" s="47"/>
      <c r="L55" s="47"/>
      <c r="M55" s="47"/>
      <c r="N55" s="47"/>
      <c r="O55" s="47"/>
    </row>
    <row r="56" spans="1:15" ht="13.5" thickBot="1" x14ac:dyDescent="0.25">
      <c r="B56" s="4"/>
      <c r="C56" s="4"/>
      <c r="D56" s="7"/>
      <c r="E56" s="65"/>
      <c r="F56" s="65"/>
      <c r="G56" s="48"/>
      <c r="H56" s="48"/>
      <c r="I56" s="48"/>
      <c r="J56" s="48"/>
      <c r="K56" s="48"/>
      <c r="L56" s="48"/>
      <c r="M56" s="48"/>
      <c r="N56" s="48"/>
      <c r="O56" s="48"/>
    </row>
    <row r="57" spans="1:15" ht="13.5" thickBot="1" x14ac:dyDescent="0.25">
      <c r="B57" s="203" t="str">
        <f>A49</f>
        <v>Carbon Footprint</v>
      </c>
      <c r="C57" s="203"/>
      <c r="D57" s="203"/>
      <c r="E57" s="58">
        <f>MEDIAN($G57:$O57)</f>
        <v>10.5</v>
      </c>
      <c r="F57" s="58">
        <f>AVERAGE($G57:$O57)</f>
        <v>9.1666666666666661</v>
      </c>
      <c r="G57" s="49">
        <f t="shared" ref="G57:O57" si="6">SUM(G52:G56)</f>
        <v>10.5</v>
      </c>
      <c r="H57" s="49">
        <f t="shared" si="6"/>
        <v>4</v>
      </c>
      <c r="I57" s="49">
        <f t="shared" si="6"/>
        <v>6</v>
      </c>
      <c r="J57" s="49">
        <f t="shared" si="6"/>
        <v>9</v>
      </c>
      <c r="K57" s="49">
        <f t="shared" si="6"/>
        <v>12</v>
      </c>
      <c r="L57" s="49">
        <f t="shared" si="6"/>
        <v>3</v>
      </c>
      <c r="M57" s="49">
        <f t="shared" si="6"/>
        <v>14</v>
      </c>
      <c r="N57" s="49">
        <f t="shared" si="6"/>
        <v>10.5</v>
      </c>
      <c r="O57" s="49">
        <f t="shared" si="6"/>
        <v>13.5</v>
      </c>
    </row>
    <row r="58" spans="1:15" x14ac:dyDescent="0.2">
      <c r="B58" s="191"/>
      <c r="C58" s="191"/>
      <c r="D58" s="24"/>
      <c r="E58" s="61"/>
      <c r="F58" s="61"/>
      <c r="G58" s="50"/>
    </row>
    <row r="59" spans="1:15" ht="13.5" thickBot="1" x14ac:dyDescent="0.25">
      <c r="E59" s="60"/>
      <c r="F59" s="60"/>
    </row>
    <row r="60" spans="1:15" ht="21.75" thickTop="1" thickBot="1" x14ac:dyDescent="0.35">
      <c r="A60" s="21" t="s">
        <v>126</v>
      </c>
      <c r="C60" s="21">
        <f>SUM(D63:D67)</f>
        <v>15</v>
      </c>
      <c r="D60" s="33"/>
      <c r="E60" s="60"/>
      <c r="F60" s="60"/>
    </row>
    <row r="61" spans="1:15" s="10" customFormat="1" ht="21.75" thickTop="1" thickBot="1" x14ac:dyDescent="0.35">
      <c r="A61" s="15"/>
      <c r="D61" s="14"/>
      <c r="E61" s="61"/>
      <c r="F61" s="61"/>
      <c r="G61" s="50"/>
      <c r="H61" s="51"/>
      <c r="I61" s="51"/>
      <c r="J61" s="51"/>
      <c r="K61" s="51"/>
      <c r="L61" s="51"/>
      <c r="M61" s="51"/>
      <c r="N61" s="51"/>
      <c r="O61" s="51"/>
    </row>
    <row r="62" spans="1:15" ht="26.25" thickBot="1" x14ac:dyDescent="0.25">
      <c r="D62" s="9" t="s">
        <v>3</v>
      </c>
      <c r="E62" s="59" t="s">
        <v>21</v>
      </c>
      <c r="F62" s="59" t="s">
        <v>20</v>
      </c>
      <c r="G62" s="44" t="str">
        <f>$G$7</f>
        <v>BYU - Idaho</v>
      </c>
      <c r="H62" s="44" t="str">
        <f>$H$7</f>
        <v>CalPoly - SLO</v>
      </c>
      <c r="I62" s="44" t="str">
        <f>$I$7</f>
        <v>Cal State - LB</v>
      </c>
      <c r="J62" s="44" t="str">
        <f>$J$7</f>
        <v>Colorado State</v>
      </c>
      <c r="K62" s="44" t="str">
        <f>$K$7</f>
        <v>Montana Tech</v>
      </c>
      <c r="L62" s="44" t="str">
        <f>$L$7</f>
        <v>San Jose State</v>
      </c>
      <c r="M62" s="44" t="str">
        <f>$M$7</f>
        <v>U of F</v>
      </c>
      <c r="N62" s="44" t="str">
        <f>$N$7</f>
        <v>U of NM</v>
      </c>
      <c r="O62" s="44" t="str">
        <f>$O$7</f>
        <v>UW</v>
      </c>
    </row>
    <row r="63" spans="1:15" x14ac:dyDescent="0.2">
      <c r="B63" s="4" t="s">
        <v>127</v>
      </c>
      <c r="C63" s="4"/>
      <c r="D63" s="8">
        <v>6</v>
      </c>
      <c r="E63" s="62"/>
      <c r="F63" s="62"/>
      <c r="G63" s="45">
        <f>SUM('Prob#4Rubric'!D4:D8)</f>
        <v>0.5</v>
      </c>
      <c r="H63" s="45">
        <f>SUM('Prob#4Rubric'!E4:E8)</f>
        <v>2</v>
      </c>
      <c r="I63" s="45">
        <f>SUM('Prob#4Rubric'!F4:F8)</f>
        <v>3.5</v>
      </c>
      <c r="J63" s="45">
        <f>SUM('Prob#4Rubric'!G4:G8)</f>
        <v>5</v>
      </c>
      <c r="K63" s="45">
        <f>SUM('Prob#4Rubric'!H4:H8)</f>
        <v>5</v>
      </c>
      <c r="L63" s="45">
        <f>SUM('Prob#4Rubric'!I4:I8)</f>
        <v>2</v>
      </c>
      <c r="M63" s="45">
        <f>SUM('Prob#4Rubric'!J4:J8)</f>
        <v>4.5</v>
      </c>
      <c r="N63" s="45">
        <f>SUM('Prob#4Rubric'!K4:K8)</f>
        <v>5</v>
      </c>
      <c r="O63" s="45">
        <f>SUM('Prob#4Rubric'!L4:L8)</f>
        <v>2.25</v>
      </c>
    </row>
    <row r="64" spans="1:15" x14ac:dyDescent="0.2">
      <c r="B64" s="4" t="s">
        <v>128</v>
      </c>
      <c r="C64" s="4"/>
      <c r="D64" s="8">
        <v>6</v>
      </c>
      <c r="E64" s="63"/>
      <c r="F64" s="63"/>
      <c r="G64" s="46">
        <f>SUM('Prob#4Rubric'!D9:D13)</f>
        <v>2</v>
      </c>
      <c r="H64" s="46">
        <f>SUM('Prob#4Rubric'!E9:E13)</f>
        <v>0.5</v>
      </c>
      <c r="I64" s="46">
        <f>SUM('Prob#4Rubric'!F9:F13)</f>
        <v>1.5</v>
      </c>
      <c r="J64" s="46">
        <f>SUM('Prob#4Rubric'!G9:G13)</f>
        <v>4</v>
      </c>
      <c r="K64" s="46">
        <f>SUM('Prob#4Rubric'!H9:H13)</f>
        <v>2.75</v>
      </c>
      <c r="L64" s="46">
        <f>SUM('Prob#4Rubric'!I9:I13)</f>
        <v>2</v>
      </c>
      <c r="M64" s="46">
        <f>SUM('Prob#4Rubric'!J9:J13)</f>
        <v>4</v>
      </c>
      <c r="N64" s="46">
        <f>SUM('Prob#4Rubric'!K9:K13)</f>
        <v>1</v>
      </c>
      <c r="O64" s="46">
        <f>SUM('Prob#4Rubric'!L9:L13)</f>
        <v>2.5</v>
      </c>
    </row>
    <row r="65" spans="1:15" x14ac:dyDescent="0.2">
      <c r="B65" s="4" t="s">
        <v>129</v>
      </c>
      <c r="C65" s="4"/>
      <c r="D65" s="8">
        <v>3</v>
      </c>
      <c r="E65" s="63"/>
      <c r="F65" s="63"/>
      <c r="G65" s="46">
        <f>SUM('Prob#4Rubric'!D14:D16)</f>
        <v>1.5</v>
      </c>
      <c r="H65" s="46">
        <f>SUM('Prob#4Rubric'!E14:E16)</f>
        <v>0.25</v>
      </c>
      <c r="I65" s="46">
        <f>SUM('Prob#4Rubric'!F14:F16)</f>
        <v>1.75</v>
      </c>
      <c r="J65" s="46">
        <f>SUM('Prob#4Rubric'!G14:G16)</f>
        <v>3</v>
      </c>
      <c r="K65" s="46">
        <f>SUM('Prob#4Rubric'!H14:H16)</f>
        <v>1.25</v>
      </c>
      <c r="L65" s="46">
        <f>SUM('Prob#4Rubric'!I14:I16)</f>
        <v>1.75</v>
      </c>
      <c r="M65" s="46">
        <f>SUM('Prob#4Rubric'!J14:J16)</f>
        <v>2</v>
      </c>
      <c r="N65" s="46">
        <f>SUM('Prob#4Rubric'!K14:K16)</f>
        <v>1</v>
      </c>
      <c r="O65" s="46">
        <f>SUM('Prob#4Rubric'!L14:L16)</f>
        <v>1.25</v>
      </c>
    </row>
    <row r="66" spans="1:15" x14ac:dyDescent="0.2">
      <c r="B66" s="4"/>
      <c r="C66" s="4"/>
      <c r="D66" s="6"/>
      <c r="E66" s="64"/>
      <c r="F66" s="64"/>
      <c r="G66" s="47"/>
      <c r="H66" s="47"/>
      <c r="I66" s="47"/>
      <c r="J66" s="47"/>
      <c r="K66" s="47"/>
      <c r="L66" s="47"/>
      <c r="M66" s="47"/>
      <c r="N66" s="47"/>
      <c r="O66" s="47"/>
    </row>
    <row r="67" spans="1:15" ht="13.5" thickBot="1" x14ac:dyDescent="0.25">
      <c r="B67" s="4"/>
      <c r="C67" s="4"/>
      <c r="D67" s="7"/>
      <c r="E67" s="65"/>
      <c r="F67" s="65"/>
      <c r="G67" s="48"/>
      <c r="H67" s="48"/>
      <c r="I67" s="48"/>
      <c r="J67" s="48"/>
      <c r="K67" s="48"/>
      <c r="L67" s="48"/>
      <c r="M67" s="48"/>
      <c r="N67" s="48"/>
      <c r="O67" s="48"/>
    </row>
    <row r="68" spans="1:15" ht="13.5" thickBot="1" x14ac:dyDescent="0.25">
      <c r="B68" s="203" t="str">
        <f>A60</f>
        <v>Water Collection and Use</v>
      </c>
      <c r="C68" s="203"/>
      <c r="D68" s="203"/>
      <c r="E68" s="58">
        <f>MEDIAN($G68:$O68)</f>
        <v>6.75</v>
      </c>
      <c r="F68" s="58">
        <f>AVERAGE($G68:$O68)</f>
        <v>7.083333333333333</v>
      </c>
      <c r="G68" s="49">
        <f t="shared" ref="G68:O68" si="7">SUM(G63:G67)</f>
        <v>4</v>
      </c>
      <c r="H68" s="49">
        <f t="shared" si="7"/>
        <v>2.75</v>
      </c>
      <c r="I68" s="49">
        <f t="shared" si="7"/>
        <v>6.75</v>
      </c>
      <c r="J68" s="49">
        <f t="shared" si="7"/>
        <v>12</v>
      </c>
      <c r="K68" s="49">
        <f t="shared" si="7"/>
        <v>9</v>
      </c>
      <c r="L68" s="49">
        <f t="shared" si="7"/>
        <v>5.75</v>
      </c>
      <c r="M68" s="49">
        <f t="shared" si="7"/>
        <v>10.5</v>
      </c>
      <c r="N68" s="49">
        <f t="shared" si="7"/>
        <v>7</v>
      </c>
      <c r="O68" s="49">
        <f t="shared" si="7"/>
        <v>6</v>
      </c>
    </row>
    <row r="69" spans="1:15" x14ac:dyDescent="0.2">
      <c r="B69" s="191"/>
      <c r="C69" s="191"/>
      <c r="D69" s="24">
        <f>AVERAGE(D63:D67)</f>
        <v>5</v>
      </c>
      <c r="E69" s="61"/>
      <c r="F69" s="61"/>
      <c r="G69" s="50"/>
    </row>
    <row r="70" spans="1:15" ht="13.5" thickBot="1" x14ac:dyDescent="0.25">
      <c r="B70" s="4"/>
      <c r="C70" s="4"/>
      <c r="E70" s="60"/>
      <c r="F70" s="60"/>
    </row>
    <row r="71" spans="1:15" ht="21.75" thickTop="1" thickBot="1" x14ac:dyDescent="0.35">
      <c r="A71" s="22" t="s">
        <v>29</v>
      </c>
      <c r="C71" s="22">
        <v>3</v>
      </c>
      <c r="D71" s="34"/>
      <c r="E71" s="60"/>
      <c r="F71" s="60"/>
    </row>
    <row r="72" spans="1:15" s="10" customFormat="1" ht="21.75" thickTop="1" thickBot="1" x14ac:dyDescent="0.35">
      <c r="A72" s="15"/>
      <c r="D72" s="14"/>
      <c r="E72" s="61"/>
      <c r="F72" s="61"/>
      <c r="G72" s="50"/>
      <c r="H72" s="51"/>
      <c r="I72" s="51"/>
      <c r="J72" s="51"/>
      <c r="K72" s="51"/>
      <c r="L72" s="51"/>
      <c r="M72" s="51"/>
      <c r="N72" s="51"/>
      <c r="O72" s="51"/>
    </row>
    <row r="73" spans="1:15" ht="26.25" thickBot="1" x14ac:dyDescent="0.25">
      <c r="D73" s="9" t="s">
        <v>3</v>
      </c>
      <c r="E73" s="59" t="s">
        <v>21</v>
      </c>
      <c r="F73" s="59" t="s">
        <v>20</v>
      </c>
      <c r="G73" s="44" t="str">
        <f>$G$7</f>
        <v>BYU - Idaho</v>
      </c>
      <c r="H73" s="44" t="str">
        <f>$H$7</f>
        <v>CalPoly - SLO</v>
      </c>
      <c r="I73" s="44" t="str">
        <f>$I$7</f>
        <v>Cal State - LB</v>
      </c>
      <c r="J73" s="44" t="str">
        <f>$J$7</f>
        <v>Colorado State</v>
      </c>
      <c r="K73" s="44" t="str">
        <f>$K$7</f>
        <v>Montana Tech</v>
      </c>
      <c r="L73" s="44" t="str">
        <f>$L$7</f>
        <v>San Jose State</v>
      </c>
      <c r="M73" s="44" t="str">
        <f>$M$7</f>
        <v>U of F</v>
      </c>
      <c r="N73" s="44" t="str">
        <f>$N$7</f>
        <v>U of NM</v>
      </c>
      <c r="O73" s="44" t="str">
        <f>$O$7</f>
        <v>UW</v>
      </c>
    </row>
    <row r="74" spans="1:15" x14ac:dyDescent="0.2">
      <c r="B74" s="4" t="s">
        <v>187</v>
      </c>
      <c r="C74" s="4"/>
      <c r="D74" s="8">
        <v>1</v>
      </c>
      <c r="E74" s="62"/>
      <c r="F74" s="62"/>
      <c r="G74" s="45">
        <v>1</v>
      </c>
      <c r="H74" s="45">
        <v>0</v>
      </c>
      <c r="I74" s="45">
        <v>1</v>
      </c>
      <c r="J74" s="45">
        <v>1</v>
      </c>
      <c r="K74" s="45">
        <v>1</v>
      </c>
      <c r="L74" s="45">
        <v>0</v>
      </c>
      <c r="M74" s="45">
        <v>0</v>
      </c>
      <c r="N74" s="45">
        <v>1</v>
      </c>
      <c r="O74" s="45">
        <v>1</v>
      </c>
    </row>
    <row r="75" spans="1:15" x14ac:dyDescent="0.2">
      <c r="B75" s="4" t="s">
        <v>189</v>
      </c>
      <c r="C75" s="4"/>
      <c r="D75" s="8">
        <v>1</v>
      </c>
      <c r="E75" s="84"/>
      <c r="F75" s="84"/>
      <c r="G75" s="85">
        <v>0.5</v>
      </c>
      <c r="H75" s="85">
        <v>0</v>
      </c>
      <c r="I75" s="85">
        <v>0.5</v>
      </c>
      <c r="J75" s="85">
        <v>0.5</v>
      </c>
      <c r="K75" s="85">
        <v>0.5</v>
      </c>
      <c r="L75" s="85">
        <v>0</v>
      </c>
      <c r="M75" s="85">
        <v>0</v>
      </c>
      <c r="N75" s="85">
        <v>0.25</v>
      </c>
      <c r="O75" s="85">
        <v>0.25</v>
      </c>
    </row>
    <row r="76" spans="1:15" x14ac:dyDescent="0.2">
      <c r="B76" s="4" t="s">
        <v>188</v>
      </c>
      <c r="C76" s="4"/>
      <c r="D76" s="6">
        <v>1</v>
      </c>
      <c r="E76" s="63"/>
      <c r="F76" s="63"/>
      <c r="G76" s="46">
        <v>1</v>
      </c>
      <c r="H76" s="46">
        <v>1</v>
      </c>
      <c r="I76" s="46">
        <v>0.5</v>
      </c>
      <c r="J76" s="46">
        <v>1</v>
      </c>
      <c r="K76" s="46">
        <v>0.75</v>
      </c>
      <c r="L76" s="46">
        <v>0</v>
      </c>
      <c r="M76" s="46">
        <v>0</v>
      </c>
      <c r="N76" s="46">
        <v>1</v>
      </c>
      <c r="O76" s="46">
        <v>1</v>
      </c>
    </row>
    <row r="77" spans="1:15" x14ac:dyDescent="0.2">
      <c r="B77" s="4" t="s">
        <v>19</v>
      </c>
      <c r="C77" s="4"/>
      <c r="D77" s="6">
        <v>-5</v>
      </c>
      <c r="E77" s="63"/>
      <c r="F77" s="63"/>
      <c r="G77" s="46">
        <v>0</v>
      </c>
      <c r="H77" s="46">
        <v>0</v>
      </c>
      <c r="I77" s="46"/>
      <c r="J77" s="46">
        <v>0</v>
      </c>
      <c r="K77" s="46">
        <v>-1</v>
      </c>
      <c r="L77" s="46">
        <v>0</v>
      </c>
      <c r="M77" s="46">
        <v>0</v>
      </c>
      <c r="N77" s="46">
        <v>0</v>
      </c>
      <c r="O77" s="46">
        <v>0</v>
      </c>
    </row>
    <row r="78" spans="1:15" x14ac:dyDescent="0.2">
      <c r="B78" s="4" t="s">
        <v>18</v>
      </c>
      <c r="C78" s="4"/>
      <c r="D78" s="6">
        <v>-10</v>
      </c>
      <c r="E78" s="64"/>
      <c r="F78" s="64"/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>
        <v>0</v>
      </c>
    </row>
    <row r="79" spans="1:15" ht="13.5" thickBot="1" x14ac:dyDescent="0.25">
      <c r="B79" s="4"/>
      <c r="C79" s="4"/>
      <c r="D79" s="7"/>
      <c r="E79" s="65"/>
      <c r="F79" s="65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13.5" thickBot="1" x14ac:dyDescent="0.25">
      <c r="B80" s="203" t="s">
        <v>9</v>
      </c>
      <c r="C80" s="203"/>
      <c r="D80" s="203"/>
      <c r="E80" s="58">
        <f>MEDIAN(G80:O80)</f>
        <v>2</v>
      </c>
      <c r="F80" s="58">
        <f>AVERAGE(G80:O80)</f>
        <v>1.5277777777777777</v>
      </c>
      <c r="G80" s="49">
        <f t="shared" ref="G80:O80" si="8">SUM(G74:G79)</f>
        <v>2.5</v>
      </c>
      <c r="H80" s="49">
        <f t="shared" si="8"/>
        <v>1</v>
      </c>
      <c r="I80" s="49">
        <f t="shared" si="8"/>
        <v>2</v>
      </c>
      <c r="J80" s="49">
        <f t="shared" si="8"/>
        <v>2.5</v>
      </c>
      <c r="K80" s="49">
        <f t="shared" si="8"/>
        <v>1.25</v>
      </c>
      <c r="L80" s="49">
        <f t="shared" si="8"/>
        <v>0</v>
      </c>
      <c r="M80" s="49">
        <f t="shared" si="8"/>
        <v>0</v>
      </c>
      <c r="N80" s="49">
        <f t="shared" si="8"/>
        <v>2.25</v>
      </c>
      <c r="O80" s="49">
        <f t="shared" si="8"/>
        <v>2.25</v>
      </c>
    </row>
    <row r="81" spans="4:15" x14ac:dyDescent="0.2">
      <c r="D81" s="25">
        <f>AVERAGE(D74:D79)</f>
        <v>-2.4</v>
      </c>
      <c r="E81" s="60"/>
      <c r="F81" s="60"/>
      <c r="G81" s="1"/>
      <c r="H81" s="1"/>
      <c r="I81" s="1"/>
      <c r="J81" s="1"/>
      <c r="K81" s="1"/>
      <c r="L81" s="1"/>
      <c r="M81" s="1"/>
      <c r="N81" s="1"/>
      <c r="O81" s="1"/>
    </row>
    <row r="82" spans="4:15" x14ac:dyDescent="0.2">
      <c r="E82" s="60"/>
      <c r="F82" s="60"/>
      <c r="G82" s="1"/>
      <c r="H82" s="1"/>
      <c r="I82" s="1"/>
      <c r="J82" s="1"/>
      <c r="K82" s="1"/>
      <c r="L82" s="1"/>
      <c r="M82" s="1"/>
      <c r="N82" s="1"/>
      <c r="O82" s="1"/>
    </row>
    <row r="83" spans="4:15" x14ac:dyDescent="0.2">
      <c r="E83" s="60"/>
      <c r="F83" s="60"/>
      <c r="G83" s="1"/>
      <c r="H83" s="1"/>
      <c r="I83" s="1"/>
      <c r="J83" s="1"/>
      <c r="K83" s="1"/>
      <c r="L83" s="1"/>
      <c r="M83" s="1"/>
      <c r="N83" s="1"/>
      <c r="O83" s="1"/>
    </row>
    <row r="84" spans="4:15" x14ac:dyDescent="0.2">
      <c r="E84" s="60"/>
      <c r="F84" s="60"/>
      <c r="G84" s="1"/>
      <c r="H84" s="1"/>
      <c r="I84" s="1"/>
      <c r="J84" s="1"/>
      <c r="K84" s="1"/>
      <c r="L84" s="1"/>
      <c r="M84" s="1"/>
      <c r="N84" s="1"/>
      <c r="O84" s="1"/>
    </row>
  </sheetData>
  <mergeCells count="14">
    <mergeCell ref="B80:D80"/>
    <mergeCell ref="Q7:T7"/>
    <mergeCell ref="Q8:R8"/>
    <mergeCell ref="S8:T8"/>
    <mergeCell ref="Q9:R9"/>
    <mergeCell ref="S9:T9"/>
    <mergeCell ref="Q10:R10"/>
    <mergeCell ref="S10:T10"/>
    <mergeCell ref="B13:D13"/>
    <mergeCell ref="B24:D24"/>
    <mergeCell ref="B35:D35"/>
    <mergeCell ref="B46:D46"/>
    <mergeCell ref="B57:D57"/>
    <mergeCell ref="B68:D68"/>
  </mergeCells>
  <conditionalFormatting sqref="G14:N14">
    <cfRule type="top10" dxfId="159" priority="1" stopIfTrue="1" percent="1" bottom="1" rank="33"/>
    <cfRule type="top10" dxfId="158" priority="2" stopIfTrue="1" percent="1" rank="33"/>
  </conditionalFormatting>
  <conditionalFormatting sqref="G13:N13">
    <cfRule type="top10" dxfId="157" priority="3" stopIfTrue="1" percent="1" bottom="1" rank="33"/>
    <cfRule type="top10" dxfId="156" priority="4" stopIfTrue="1" percent="1" rank="33"/>
  </conditionalFormatting>
  <conditionalFormatting sqref="G24:N24">
    <cfRule type="top10" dxfId="155" priority="5" stopIfTrue="1" percent="1" bottom="1" rank="33"/>
    <cfRule type="top10" dxfId="154" priority="6" stopIfTrue="1" percent="1" rank="33"/>
  </conditionalFormatting>
  <conditionalFormatting sqref="G35:N35">
    <cfRule type="top10" dxfId="153" priority="7" stopIfTrue="1" percent="1" bottom="1" rank="33"/>
    <cfRule type="top10" dxfId="152" priority="8" stopIfTrue="1" percent="1" rank="33"/>
  </conditionalFormatting>
  <conditionalFormatting sqref="G46:N46">
    <cfRule type="top10" dxfId="151" priority="9" stopIfTrue="1" percent="1" bottom="1" rank="33"/>
    <cfRule type="top10" dxfId="150" priority="10" stopIfTrue="1" percent="1" rank="33"/>
  </conditionalFormatting>
  <conditionalFormatting sqref="G3:N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8:N68">
    <cfRule type="top10" dxfId="149" priority="12" stopIfTrue="1" percent="1" bottom="1" rank="33"/>
    <cfRule type="top10" dxfId="148" priority="13" stopIfTrue="1" percent="1" rank="33"/>
  </conditionalFormatting>
  <conditionalFormatting sqref="G57:N57">
    <cfRule type="top10" dxfId="147" priority="14" stopIfTrue="1" percent="1" bottom="1" rank="33"/>
    <cfRule type="top10" dxfId="146" priority="15" stopIfTrue="1" percent="1" rank="33"/>
  </conditionalFormatting>
  <conditionalFormatting sqref="G80:N80">
    <cfRule type="top10" dxfId="145" priority="16" stopIfTrue="1" percent="1" bottom="1" rank="33"/>
    <cfRule type="top10" dxfId="144" priority="17" stopIfTrue="1" percent="1" rank="33"/>
  </conditionalFormatting>
  <pageMargins left="0.7" right="0.7" top="0.75" bottom="0.75" header="0.3" footer="0.3"/>
  <pageSetup paperSize="256" scale="54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workbookViewId="0">
      <selection activeCell="Q7" sqref="Q7:T10"/>
    </sheetView>
  </sheetViews>
  <sheetFormatPr defaultRowHeight="12.75" x14ac:dyDescent="0.2"/>
  <cols>
    <col min="1" max="1" width="1.7109375" style="1" customWidth="1"/>
    <col min="2" max="2" width="43.7109375" style="1" customWidth="1"/>
    <col min="3" max="3" width="6.28515625" style="1" customWidth="1"/>
    <col min="4" max="4" width="10.5703125" style="2" customWidth="1"/>
    <col min="5" max="6" width="11.7109375" style="42" customWidth="1"/>
    <col min="7" max="7" width="11.7109375" style="42" hidden="1" customWidth="1"/>
    <col min="8" max="13" width="13.140625" style="43" hidden="1" customWidth="1"/>
    <col min="14" max="14" width="13.140625" style="43" customWidth="1"/>
    <col min="15" max="15" width="13.140625" style="43" hidden="1" customWidth="1"/>
    <col min="16" max="17" width="9.140625" style="1"/>
    <col min="18" max="18" width="9.140625" style="1" customWidth="1"/>
    <col min="19" max="16384" width="9.140625" style="1"/>
  </cols>
  <sheetData>
    <row r="1" spans="1:20" ht="13.5" thickBot="1" x14ac:dyDescent="0.25"/>
    <row r="2" spans="1:20" ht="26.25" thickBot="1" x14ac:dyDescent="0.35">
      <c r="A2" s="3"/>
      <c r="C2" s="80"/>
      <c r="D2" s="81"/>
      <c r="E2" s="82" t="str">
        <f t="shared" ref="E2:O2" si="0">E7</f>
        <v>Median Score</v>
      </c>
      <c r="F2" s="82" t="str">
        <f t="shared" si="0"/>
        <v>Average Score</v>
      </c>
      <c r="G2" s="82" t="str">
        <f t="shared" si="0"/>
        <v>BYU - Idaho</v>
      </c>
      <c r="H2" s="82" t="str">
        <f t="shared" si="0"/>
        <v>CalPoly - SLO</v>
      </c>
      <c r="I2" s="82" t="str">
        <f t="shared" si="0"/>
        <v>Cal State - LB</v>
      </c>
      <c r="J2" s="82" t="str">
        <f t="shared" si="0"/>
        <v>Colorado State</v>
      </c>
      <c r="K2" s="82" t="str">
        <f t="shared" si="0"/>
        <v>Montana Tech</v>
      </c>
      <c r="L2" s="82" t="str">
        <f t="shared" si="0"/>
        <v>San Jose State</v>
      </c>
      <c r="M2" s="82" t="str">
        <f t="shared" si="0"/>
        <v>U of F</v>
      </c>
      <c r="N2" s="207" t="str">
        <f t="shared" si="0"/>
        <v>U of NM</v>
      </c>
      <c r="O2" s="82" t="str">
        <f t="shared" si="0"/>
        <v>UW</v>
      </c>
    </row>
    <row r="3" spans="1:20" s="66" customFormat="1" ht="15" thickBot="1" x14ac:dyDescent="0.25">
      <c r="B3" s="67"/>
      <c r="C3" s="77">
        <f>C5+C16+C27+C38+C49+C60+C71</f>
        <v>83</v>
      </c>
      <c r="D3" s="78" t="s">
        <v>10</v>
      </c>
      <c r="E3" s="83">
        <f>MEDIAN(E13+E24+E35+E46+E57+E68+E80)</f>
        <v>50.95</v>
      </c>
      <c r="F3" s="83">
        <f>AVERAGE(F13+F24+F35+F46+F57+F68+F80)</f>
        <v>48.301111111111112</v>
      </c>
      <c r="G3" s="79">
        <f t="shared" ref="G3:O3" si="1">G13+G24+G35+G46+G57+G68+G80</f>
        <v>49.4</v>
      </c>
      <c r="H3" s="79">
        <f t="shared" si="1"/>
        <v>40.5</v>
      </c>
      <c r="I3" s="79">
        <f t="shared" si="1"/>
        <v>34.6</v>
      </c>
      <c r="J3" s="79">
        <f t="shared" si="1"/>
        <v>60.019999999999996</v>
      </c>
      <c r="K3" s="79">
        <f t="shared" si="1"/>
        <v>51.05</v>
      </c>
      <c r="L3" s="79">
        <f t="shared" si="1"/>
        <v>30.25</v>
      </c>
      <c r="M3" s="79">
        <f t="shared" si="1"/>
        <v>62.95</v>
      </c>
      <c r="N3" s="208">
        <f t="shared" si="1"/>
        <v>47.7</v>
      </c>
      <c r="O3" s="79">
        <f t="shared" si="1"/>
        <v>58.24</v>
      </c>
    </row>
    <row r="4" spans="1:20" ht="13.5" thickBot="1" x14ac:dyDescent="0.25"/>
    <row r="5" spans="1:20" ht="21.75" thickTop="1" thickBot="1" x14ac:dyDescent="0.35">
      <c r="A5" s="17" t="s">
        <v>5</v>
      </c>
      <c r="B5" s="16"/>
      <c r="C5" s="26">
        <f>SUM(D8:D12)</f>
        <v>5</v>
      </c>
      <c r="D5" s="27"/>
      <c r="E5" s="52"/>
      <c r="F5" s="52"/>
      <c r="G5" s="52"/>
      <c r="O5" s="52"/>
    </row>
    <row r="6" spans="1:20" ht="21.75" thickTop="1" thickBot="1" x14ac:dyDescent="0.35">
      <c r="A6" s="3"/>
      <c r="D6" s="14"/>
    </row>
    <row r="7" spans="1:20" ht="26.25" thickBot="1" x14ac:dyDescent="0.25">
      <c r="D7" s="9" t="s">
        <v>3</v>
      </c>
      <c r="E7" s="59" t="s">
        <v>21</v>
      </c>
      <c r="F7" s="59" t="s">
        <v>20</v>
      </c>
      <c r="G7" s="44" t="s">
        <v>7</v>
      </c>
      <c r="H7" s="44" t="s">
        <v>34</v>
      </c>
      <c r="I7" s="44" t="s">
        <v>62</v>
      </c>
      <c r="J7" s="44" t="s">
        <v>8</v>
      </c>
      <c r="K7" s="44" t="s">
        <v>63</v>
      </c>
      <c r="L7" s="44" t="s">
        <v>64</v>
      </c>
      <c r="M7" s="44" t="s">
        <v>35</v>
      </c>
      <c r="N7" s="44" t="s">
        <v>65</v>
      </c>
      <c r="O7" s="44" t="s">
        <v>28</v>
      </c>
      <c r="Q7" s="221" t="s">
        <v>412</v>
      </c>
      <c r="R7" s="221"/>
      <c r="S7" s="221"/>
      <c r="T7" s="221"/>
    </row>
    <row r="8" spans="1:20" x14ac:dyDescent="0.2">
      <c r="B8" s="4" t="s">
        <v>0</v>
      </c>
      <c r="C8" s="4"/>
      <c r="D8" s="8">
        <v>1</v>
      </c>
      <c r="E8" s="62"/>
      <c r="F8" s="62"/>
      <c r="G8" s="92">
        <v>0</v>
      </c>
      <c r="H8" s="92">
        <f>3/5</f>
        <v>0.6</v>
      </c>
      <c r="I8" s="92">
        <f>(5/5)-0.25</f>
        <v>0.75</v>
      </c>
      <c r="J8" s="92">
        <v>0</v>
      </c>
      <c r="K8" s="92">
        <v>0.25</v>
      </c>
      <c r="L8" s="92">
        <v>0</v>
      </c>
      <c r="M8" s="92">
        <v>0.25</v>
      </c>
      <c r="N8" s="92">
        <v>0.25</v>
      </c>
      <c r="O8" s="92">
        <v>0.25</v>
      </c>
      <c r="Q8" s="209" t="s">
        <v>413</v>
      </c>
      <c r="R8" s="210"/>
      <c r="S8" s="211" t="s">
        <v>422</v>
      </c>
      <c r="T8" s="212"/>
    </row>
    <row r="9" spans="1:20" x14ac:dyDescent="0.2">
      <c r="B9" s="4" t="s">
        <v>16</v>
      </c>
      <c r="C9" s="4"/>
      <c r="D9" s="6">
        <v>1</v>
      </c>
      <c r="E9" s="63"/>
      <c r="F9" s="63"/>
      <c r="G9" s="93">
        <v>1</v>
      </c>
      <c r="H9" s="93">
        <v>1</v>
      </c>
      <c r="I9" s="93">
        <v>0.5</v>
      </c>
      <c r="J9" s="93">
        <v>1</v>
      </c>
      <c r="K9" s="93">
        <v>0.1</v>
      </c>
      <c r="L9" s="93">
        <v>0</v>
      </c>
      <c r="M9" s="93">
        <v>1</v>
      </c>
      <c r="N9" s="93">
        <v>1</v>
      </c>
      <c r="O9" s="93">
        <v>1</v>
      </c>
      <c r="Q9" s="213" t="s">
        <v>414</v>
      </c>
      <c r="R9" s="214"/>
      <c r="S9" s="215" t="s">
        <v>416</v>
      </c>
      <c r="T9" s="216"/>
    </row>
    <row r="10" spans="1:20" ht="13.5" thickBot="1" x14ac:dyDescent="0.25">
      <c r="B10" s="4" t="s">
        <v>1</v>
      </c>
      <c r="C10" s="4"/>
      <c r="D10" s="6">
        <v>1</v>
      </c>
      <c r="E10" s="63"/>
      <c r="F10" s="63"/>
      <c r="G10" s="93">
        <v>0.25</v>
      </c>
      <c r="H10" s="93">
        <v>0.75</v>
      </c>
      <c r="I10" s="93">
        <v>1</v>
      </c>
      <c r="J10" s="93">
        <v>1</v>
      </c>
      <c r="K10" s="93">
        <v>0.5</v>
      </c>
      <c r="L10" s="93">
        <v>0.5</v>
      </c>
      <c r="M10" s="93">
        <v>1</v>
      </c>
      <c r="N10" s="93">
        <v>0.5</v>
      </c>
      <c r="O10" s="93">
        <v>0.75</v>
      </c>
      <c r="Q10" s="217" t="s">
        <v>415</v>
      </c>
      <c r="R10" s="218"/>
      <c r="S10" s="219" t="s">
        <v>422</v>
      </c>
      <c r="T10" s="220"/>
    </row>
    <row r="11" spans="1:20" x14ac:dyDescent="0.2">
      <c r="B11" s="4" t="s">
        <v>2</v>
      </c>
      <c r="C11" s="4"/>
      <c r="D11" s="35">
        <v>1</v>
      </c>
      <c r="E11" s="64"/>
      <c r="F11" s="64"/>
      <c r="G11" s="94">
        <v>0</v>
      </c>
      <c r="H11" s="94">
        <v>0.5</v>
      </c>
      <c r="I11" s="94">
        <v>0.5</v>
      </c>
      <c r="J11" s="94">
        <v>1</v>
      </c>
      <c r="K11" s="94">
        <v>0.5</v>
      </c>
      <c r="L11" s="94">
        <v>0.5</v>
      </c>
      <c r="M11" s="94">
        <v>0.25</v>
      </c>
      <c r="N11" s="94">
        <v>0.5</v>
      </c>
      <c r="O11" s="94">
        <v>0.25</v>
      </c>
    </row>
    <row r="12" spans="1:20" ht="13.5" thickBot="1" x14ac:dyDescent="0.25">
      <c r="B12" s="4" t="s">
        <v>17</v>
      </c>
      <c r="C12" s="4"/>
      <c r="D12" s="7">
        <v>1</v>
      </c>
      <c r="E12" s="65"/>
      <c r="F12" s="65"/>
      <c r="G12" s="95">
        <v>1</v>
      </c>
      <c r="H12" s="95">
        <v>1</v>
      </c>
      <c r="I12" s="95">
        <v>1</v>
      </c>
      <c r="J12" s="95">
        <v>1</v>
      </c>
      <c r="K12" s="95">
        <v>1</v>
      </c>
      <c r="L12" s="95">
        <v>1</v>
      </c>
      <c r="M12" s="95">
        <v>1</v>
      </c>
      <c r="N12" s="95">
        <v>1</v>
      </c>
      <c r="O12" s="95">
        <v>1</v>
      </c>
    </row>
    <row r="13" spans="1:20" ht="13.5" thickBot="1" x14ac:dyDescent="0.25">
      <c r="B13" s="203" t="s">
        <v>6</v>
      </c>
      <c r="C13" s="203"/>
      <c r="D13" s="203"/>
      <c r="E13" s="58">
        <f>MEDIAN($G13:$O13)</f>
        <v>3.25</v>
      </c>
      <c r="F13" s="58">
        <f>AVERAGE($G13:$O13)</f>
        <v>3.1333333333333333</v>
      </c>
      <c r="G13" s="49">
        <f t="shared" ref="G13:O13" si="2">SUM(G8:G12)</f>
        <v>2.25</v>
      </c>
      <c r="H13" s="49">
        <f t="shared" si="2"/>
        <v>3.85</v>
      </c>
      <c r="I13" s="49">
        <f t="shared" si="2"/>
        <v>3.75</v>
      </c>
      <c r="J13" s="49">
        <f t="shared" si="2"/>
        <v>4</v>
      </c>
      <c r="K13" s="49">
        <f t="shared" si="2"/>
        <v>2.35</v>
      </c>
      <c r="L13" s="49">
        <f t="shared" si="2"/>
        <v>2</v>
      </c>
      <c r="M13" s="49">
        <f t="shared" si="2"/>
        <v>3.5</v>
      </c>
      <c r="N13" s="49">
        <f t="shared" si="2"/>
        <v>3.25</v>
      </c>
      <c r="O13" s="49">
        <f t="shared" si="2"/>
        <v>3.25</v>
      </c>
    </row>
    <row r="14" spans="1:20" x14ac:dyDescent="0.2">
      <c r="B14" s="191"/>
      <c r="C14" s="191"/>
      <c r="D14" s="24">
        <f>AVERAGE(D8:D12)</f>
        <v>1</v>
      </c>
      <c r="E14" s="60"/>
      <c r="F14" s="60"/>
      <c r="H14" s="42"/>
      <c r="I14" s="42"/>
      <c r="J14" s="42"/>
      <c r="K14" s="42"/>
      <c r="L14" s="42"/>
      <c r="M14" s="42"/>
      <c r="N14" s="42"/>
      <c r="O14" s="42"/>
    </row>
    <row r="15" spans="1:20" ht="13.5" thickBot="1" x14ac:dyDescent="0.25">
      <c r="E15" s="60"/>
      <c r="F15" s="60"/>
    </row>
    <row r="16" spans="1:20" ht="21.75" thickTop="1" thickBot="1" x14ac:dyDescent="0.35">
      <c r="A16" s="18" t="s">
        <v>66</v>
      </c>
      <c r="C16" s="18">
        <f>SUM(D19:D22)</f>
        <v>10</v>
      </c>
      <c r="D16" s="28"/>
      <c r="E16" s="60"/>
      <c r="F16" s="60"/>
    </row>
    <row r="17" spans="1:15" ht="21.75" thickTop="1" thickBot="1" x14ac:dyDescent="0.35">
      <c r="A17" s="3"/>
      <c r="D17" s="14"/>
      <c r="E17" s="60"/>
      <c r="F17" s="60"/>
    </row>
    <row r="18" spans="1:15" ht="26.25" thickBot="1" x14ac:dyDescent="0.25">
      <c r="B18" s="36"/>
      <c r="D18" s="9" t="s">
        <v>3</v>
      </c>
      <c r="E18" s="59" t="s">
        <v>21</v>
      </c>
      <c r="F18" s="59" t="s">
        <v>20</v>
      </c>
      <c r="G18" s="44" t="str">
        <f>$G$7</f>
        <v>BYU - Idaho</v>
      </c>
      <c r="H18" s="44" t="str">
        <f>$H$7</f>
        <v>CalPoly - SLO</v>
      </c>
      <c r="I18" s="44" t="str">
        <f>$I$7</f>
        <v>Cal State - LB</v>
      </c>
      <c r="J18" s="44" t="str">
        <f>$J$7</f>
        <v>Colorado State</v>
      </c>
      <c r="K18" s="44" t="str">
        <f>$K$7</f>
        <v>Montana Tech</v>
      </c>
      <c r="L18" s="44" t="str">
        <f>$L$7</f>
        <v>San Jose State</v>
      </c>
      <c r="M18" s="44" t="str">
        <f>$M$7</f>
        <v>U of F</v>
      </c>
      <c r="N18" s="44" t="str">
        <f>$N$7</f>
        <v>U of NM</v>
      </c>
      <c r="O18" s="44" t="str">
        <f>$O$7</f>
        <v>UW</v>
      </c>
    </row>
    <row r="19" spans="1:15" x14ac:dyDescent="0.2">
      <c r="B19" s="4" t="s">
        <v>67</v>
      </c>
      <c r="C19" s="4"/>
      <c r="D19" s="8">
        <v>3</v>
      </c>
      <c r="E19" s="62"/>
      <c r="F19" s="62"/>
      <c r="G19" s="45">
        <f>'Prob#1Rubric'!D3</f>
        <v>1.1500000000000001</v>
      </c>
      <c r="H19" s="45">
        <f>'Prob#1Rubric'!E3</f>
        <v>1.6500000000000001</v>
      </c>
      <c r="I19" s="45">
        <f>'Prob#1Rubric'!F3</f>
        <v>1.7999999999999998</v>
      </c>
      <c r="J19" s="45">
        <f>'Prob#1Rubric'!G3</f>
        <v>1.82</v>
      </c>
      <c r="K19" s="45">
        <f>'Prob#1Rubric'!H3</f>
        <v>1.9500000000000002</v>
      </c>
      <c r="L19" s="45">
        <f>'Prob#1Rubric'!I3</f>
        <v>0</v>
      </c>
      <c r="M19" s="45">
        <f>'Prob#1Rubric'!J3</f>
        <v>1.7000000000000002</v>
      </c>
      <c r="N19" s="45">
        <f>'Prob#1Rubric'!K3</f>
        <v>1.5</v>
      </c>
      <c r="O19" s="45">
        <f>'Prob#1Rubric'!L3</f>
        <v>1.7400000000000002</v>
      </c>
    </row>
    <row r="20" spans="1:15" x14ac:dyDescent="0.2">
      <c r="B20" s="4" t="s">
        <v>68</v>
      </c>
      <c r="C20" s="4"/>
      <c r="D20" s="6">
        <v>2</v>
      </c>
      <c r="E20" s="63"/>
      <c r="F20" s="63"/>
      <c r="G20" s="46">
        <f>SUM('Prob#1Rubric'!D21:D23)</f>
        <v>2</v>
      </c>
      <c r="H20" s="46">
        <f>SUM('Prob#1Rubric'!E21:E23)</f>
        <v>1.75</v>
      </c>
      <c r="I20" s="46">
        <f>SUM('Prob#1Rubric'!F21:F23)</f>
        <v>2</v>
      </c>
      <c r="J20" s="46">
        <f>SUM('Prob#1Rubric'!G21:G23)</f>
        <v>1.75</v>
      </c>
      <c r="K20" s="46">
        <f>SUM('Prob#1Rubric'!H21:H23)</f>
        <v>1.5</v>
      </c>
      <c r="L20" s="46">
        <f>SUM('Prob#1Rubric'!I21:I23)</f>
        <v>0</v>
      </c>
      <c r="M20" s="46">
        <f>SUM('Prob#1Rubric'!J21:J23)</f>
        <v>1.75</v>
      </c>
      <c r="N20" s="46">
        <f>SUM('Prob#1Rubric'!K21:K23)</f>
        <v>1</v>
      </c>
      <c r="O20" s="46">
        <f>SUM('Prob#1Rubric'!L21:L23)</f>
        <v>1.25</v>
      </c>
    </row>
    <row r="21" spans="1:15" x14ac:dyDescent="0.2">
      <c r="B21" s="4" t="s">
        <v>69</v>
      </c>
      <c r="C21" s="4"/>
      <c r="D21" s="6">
        <v>5</v>
      </c>
      <c r="E21" s="63"/>
      <c r="F21" s="63"/>
      <c r="G21" s="46">
        <f>SUM('Prob#1Rubric'!D26:D29)</f>
        <v>3</v>
      </c>
      <c r="H21" s="46">
        <f>SUM('Prob#1Rubric'!E26:E29)</f>
        <v>2</v>
      </c>
      <c r="I21" s="46">
        <f>SUM('Prob#1Rubric'!F26:F29)</f>
        <v>0.05</v>
      </c>
      <c r="J21" s="46">
        <f>SUM('Prob#1Rubric'!G26:G29)</f>
        <v>2.7</v>
      </c>
      <c r="K21" s="46">
        <f>SUM('Prob#1Rubric'!H26:H29)</f>
        <v>1</v>
      </c>
      <c r="L21" s="46">
        <f>SUM('Prob#1Rubric'!I26:I29)</f>
        <v>3.5</v>
      </c>
      <c r="M21" s="46">
        <f>SUM('Prob#1Rubric'!J26:J29)</f>
        <v>4</v>
      </c>
      <c r="N21" s="46">
        <f>SUM('Prob#1Rubric'!K26:K29)</f>
        <v>1.2</v>
      </c>
      <c r="O21" s="46">
        <f>SUM('Prob#1Rubric'!L26:L29)</f>
        <v>0</v>
      </c>
    </row>
    <row r="22" spans="1:15" x14ac:dyDescent="0.2">
      <c r="B22" s="4"/>
      <c r="C22" s="4"/>
      <c r="D22" s="35"/>
      <c r="E22" s="64"/>
      <c r="F22" s="64"/>
      <c r="G22" s="47"/>
      <c r="H22" s="47"/>
      <c r="I22" s="47"/>
      <c r="J22" s="47"/>
      <c r="K22" s="47"/>
      <c r="L22" s="47"/>
      <c r="M22" s="47"/>
      <c r="N22" s="47"/>
      <c r="O22" s="47"/>
    </row>
    <row r="23" spans="1:15" ht="13.5" thickBot="1" x14ac:dyDescent="0.25">
      <c r="B23" s="4"/>
      <c r="C23" s="4"/>
      <c r="D23" s="7"/>
      <c r="E23" s="65"/>
      <c r="F23" s="65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13.5" thickBot="1" x14ac:dyDescent="0.25">
      <c r="B24" s="203" t="str">
        <f>A16</f>
        <v>LEED Credit Comparison</v>
      </c>
      <c r="C24" s="203"/>
      <c r="D24" s="203"/>
      <c r="E24" s="58">
        <f>MEDIAN($G24:$O24)</f>
        <v>4.45</v>
      </c>
      <c r="F24" s="58">
        <f>AVERAGE($G24:$O24)</f>
        <v>4.8622222222222229</v>
      </c>
      <c r="G24" s="49">
        <f t="shared" ref="G24:O24" si="3">SUM(G19:G23)</f>
        <v>6.15</v>
      </c>
      <c r="H24" s="49">
        <f t="shared" si="3"/>
        <v>5.4</v>
      </c>
      <c r="I24" s="49">
        <f t="shared" si="3"/>
        <v>3.8499999999999996</v>
      </c>
      <c r="J24" s="49">
        <f t="shared" si="3"/>
        <v>6.2700000000000005</v>
      </c>
      <c r="K24" s="49">
        <f t="shared" si="3"/>
        <v>4.45</v>
      </c>
      <c r="L24" s="49">
        <f t="shared" si="3"/>
        <v>3.5</v>
      </c>
      <c r="M24" s="49">
        <f t="shared" si="3"/>
        <v>7.45</v>
      </c>
      <c r="N24" s="49">
        <f t="shared" si="3"/>
        <v>3.7</v>
      </c>
      <c r="O24" s="49">
        <f t="shared" si="3"/>
        <v>2.99</v>
      </c>
    </row>
    <row r="25" spans="1:15" x14ac:dyDescent="0.2">
      <c r="B25" s="191"/>
      <c r="C25" s="191"/>
      <c r="D25" s="24">
        <f>AVERAGE(D19:D23)</f>
        <v>3.3333333333333335</v>
      </c>
      <c r="E25" s="61"/>
      <c r="F25" s="61"/>
      <c r="G25" s="50"/>
    </row>
    <row r="26" spans="1:15" ht="13.5" thickBot="1" x14ac:dyDescent="0.25">
      <c r="E26" s="60"/>
      <c r="F26" s="60"/>
    </row>
    <row r="27" spans="1:15" ht="21.75" thickTop="1" thickBot="1" x14ac:dyDescent="0.35">
      <c r="A27" s="19" t="s">
        <v>130</v>
      </c>
      <c r="C27" s="19">
        <f>SUM(D30:D34)</f>
        <v>20</v>
      </c>
      <c r="D27" s="30"/>
      <c r="E27" s="60"/>
      <c r="F27" s="60"/>
    </row>
    <row r="28" spans="1:15" s="10" customFormat="1" ht="21.75" thickTop="1" thickBot="1" x14ac:dyDescent="0.35">
      <c r="A28" s="15"/>
      <c r="D28" s="29"/>
      <c r="E28" s="61"/>
      <c r="F28" s="61"/>
      <c r="G28" s="50"/>
      <c r="H28" s="51"/>
      <c r="I28" s="51"/>
      <c r="J28" s="51"/>
      <c r="K28" s="51"/>
      <c r="L28" s="51"/>
      <c r="M28" s="51"/>
      <c r="N28" s="51"/>
      <c r="O28" s="51"/>
    </row>
    <row r="29" spans="1:15" ht="26.25" thickBot="1" x14ac:dyDescent="0.25">
      <c r="D29" s="9" t="s">
        <v>3</v>
      </c>
      <c r="E29" s="59" t="s">
        <v>21</v>
      </c>
      <c r="F29" s="59" t="s">
        <v>20</v>
      </c>
      <c r="G29" s="44" t="str">
        <f>$G$7</f>
        <v>BYU - Idaho</v>
      </c>
      <c r="H29" s="44" t="str">
        <f>$H$7</f>
        <v>CalPoly - SLO</v>
      </c>
      <c r="I29" s="44" t="str">
        <f>$I$7</f>
        <v>Cal State - LB</v>
      </c>
      <c r="J29" s="44" t="str">
        <f>$J$7</f>
        <v>Colorado State</v>
      </c>
      <c r="K29" s="44" t="str">
        <f>$K$7</f>
        <v>Montana Tech</v>
      </c>
      <c r="L29" s="44" t="str">
        <f>$L$7</f>
        <v>San Jose State</v>
      </c>
      <c r="M29" s="44" t="str">
        <f>$M$7</f>
        <v>U of F</v>
      </c>
      <c r="N29" s="44" t="str">
        <f>$N$7</f>
        <v>U of NM</v>
      </c>
      <c r="O29" s="44" t="str">
        <f>$O$7</f>
        <v>UW</v>
      </c>
    </row>
    <row r="30" spans="1:15" x14ac:dyDescent="0.2">
      <c r="B30" s="4" t="s">
        <v>131</v>
      </c>
      <c r="C30" s="4"/>
      <c r="D30" s="11">
        <v>12</v>
      </c>
      <c r="E30" s="62"/>
      <c r="F30" s="62"/>
      <c r="G30" s="45">
        <f>SUM('Prob#5Rubric'!D4:D13)</f>
        <v>6</v>
      </c>
      <c r="H30" s="45">
        <f>SUM('Prob#5Rubric'!E4:E13)</f>
        <v>10</v>
      </c>
      <c r="I30" s="45">
        <f>SUM('Prob#5Rubric'!F4:F13)</f>
        <v>4.5</v>
      </c>
      <c r="J30" s="45">
        <f>SUM('Prob#5Rubric'!G4:G13)</f>
        <v>6.75</v>
      </c>
      <c r="K30" s="45">
        <f>SUM('Prob#5Rubric'!H4:H13)</f>
        <v>9</v>
      </c>
      <c r="L30" s="45">
        <f>SUM('Prob#5Rubric'!I4:I13)</f>
        <v>5.5</v>
      </c>
      <c r="M30" s="45">
        <f>SUM('Prob#5Rubric'!J4:J13)</f>
        <v>9.5</v>
      </c>
      <c r="N30" s="45">
        <f>SUM('Prob#5Rubric'!K4:K13)</f>
        <v>5</v>
      </c>
      <c r="O30" s="45">
        <f>SUM('Prob#5Rubric'!L4:L13)</f>
        <v>11.25</v>
      </c>
    </row>
    <row r="31" spans="1:15" x14ac:dyDescent="0.2">
      <c r="B31" s="4" t="s">
        <v>132</v>
      </c>
      <c r="C31" s="4"/>
      <c r="D31" s="6">
        <v>6</v>
      </c>
      <c r="E31" s="63"/>
      <c r="F31" s="63"/>
      <c r="G31" s="46">
        <f>SUM('Prob#5Rubric'!D14:D17)</f>
        <v>6</v>
      </c>
      <c r="H31" s="46">
        <f>SUM('Prob#5Rubric'!E14:E17)</f>
        <v>4</v>
      </c>
      <c r="I31" s="46">
        <f>SUM('Prob#5Rubric'!F14:F17)</f>
        <v>2</v>
      </c>
      <c r="J31" s="46">
        <f>SUM('Prob#5Rubric'!G14:G17)</f>
        <v>4.5</v>
      </c>
      <c r="K31" s="46">
        <f>SUM('Prob#5Rubric'!H14:H17)</f>
        <v>4</v>
      </c>
      <c r="L31" s="46">
        <f>SUM('Prob#5Rubric'!I14:I17)</f>
        <v>2.5</v>
      </c>
      <c r="M31" s="46">
        <f>SUM('Prob#5Rubric'!J14:J17)</f>
        <v>5</v>
      </c>
      <c r="N31" s="46">
        <f>SUM('Prob#5Rubric'!K14:K17)</f>
        <v>4.5</v>
      </c>
      <c r="O31" s="46">
        <f>SUM('Prob#5Rubric'!L14:L17)</f>
        <v>6</v>
      </c>
    </row>
    <row r="32" spans="1:15" x14ac:dyDescent="0.2">
      <c r="B32" s="4" t="s">
        <v>133</v>
      </c>
      <c r="C32" s="4"/>
      <c r="D32" s="6">
        <v>2</v>
      </c>
      <c r="E32" s="63"/>
      <c r="F32" s="63"/>
      <c r="G32" s="46">
        <f>SUM('Prob#5Rubric'!D18:D21)</f>
        <v>2</v>
      </c>
      <c r="H32" s="46">
        <f>SUM('Prob#5Rubric'!E18:E21)</f>
        <v>0.5</v>
      </c>
      <c r="I32" s="46">
        <f>SUM('Prob#5Rubric'!F18:F21)</f>
        <v>0.25</v>
      </c>
      <c r="J32" s="46">
        <f>SUM('Prob#5Rubric'!G18:G21)</f>
        <v>2</v>
      </c>
      <c r="K32" s="46">
        <f>SUM('Prob#5Rubric'!H18:H21)</f>
        <v>1</v>
      </c>
      <c r="L32" s="46">
        <f>SUM('Prob#5Rubric'!I18:I21)</f>
        <v>0.5</v>
      </c>
      <c r="M32" s="46">
        <f>SUM('Prob#5Rubric'!J18:J21)</f>
        <v>2</v>
      </c>
      <c r="N32" s="46">
        <f>SUM('Prob#5Rubric'!K18:K21)</f>
        <v>1</v>
      </c>
      <c r="O32" s="46">
        <f>SUM('Prob#5Rubric'!L18:L21)</f>
        <v>2</v>
      </c>
    </row>
    <row r="33" spans="1:15" x14ac:dyDescent="0.2">
      <c r="B33" s="4"/>
      <c r="C33" s="4"/>
      <c r="D33" s="35"/>
      <c r="E33" s="64"/>
      <c r="F33" s="64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3.5" thickBot="1" x14ac:dyDescent="0.25">
      <c r="B34" s="4"/>
      <c r="C34" s="4"/>
      <c r="D34" s="7"/>
      <c r="E34" s="65"/>
      <c r="F34" s="65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3.5" thickBot="1" x14ac:dyDescent="0.25">
      <c r="B35" s="203" t="str">
        <f>A27</f>
        <v>On-Site Renewable</v>
      </c>
      <c r="C35" s="203"/>
      <c r="D35" s="203"/>
      <c r="E35" s="58">
        <f>MEDIAN($G35:$O35)</f>
        <v>14</v>
      </c>
      <c r="F35" s="58">
        <f>AVERAGE($G35:$O35)</f>
        <v>13.027777777777779</v>
      </c>
      <c r="G35" s="49">
        <f t="shared" ref="G35:O35" si="4">SUM(G30:G34)</f>
        <v>14</v>
      </c>
      <c r="H35" s="49">
        <f t="shared" si="4"/>
        <v>14.5</v>
      </c>
      <c r="I35" s="49">
        <f t="shared" si="4"/>
        <v>6.75</v>
      </c>
      <c r="J35" s="49">
        <f t="shared" si="4"/>
        <v>13.25</v>
      </c>
      <c r="K35" s="49">
        <f t="shared" si="4"/>
        <v>14</v>
      </c>
      <c r="L35" s="49">
        <f t="shared" si="4"/>
        <v>8.5</v>
      </c>
      <c r="M35" s="49">
        <f t="shared" si="4"/>
        <v>16.5</v>
      </c>
      <c r="N35" s="49">
        <f t="shared" si="4"/>
        <v>10.5</v>
      </c>
      <c r="O35" s="49">
        <f t="shared" si="4"/>
        <v>19.25</v>
      </c>
    </row>
    <row r="36" spans="1:15" x14ac:dyDescent="0.2">
      <c r="B36" s="191"/>
      <c r="C36" s="191"/>
      <c r="D36" s="24"/>
      <c r="E36" s="61"/>
      <c r="F36" s="61"/>
      <c r="G36" s="50"/>
    </row>
    <row r="37" spans="1:15" ht="13.5" thickBot="1" x14ac:dyDescent="0.25">
      <c r="E37" s="60"/>
      <c r="F37" s="60"/>
    </row>
    <row r="38" spans="1:15" ht="21.75" thickTop="1" thickBot="1" x14ac:dyDescent="0.35">
      <c r="A38" s="20" t="s">
        <v>70</v>
      </c>
      <c r="C38" s="20">
        <f>SUM(D41:D45)</f>
        <v>15</v>
      </c>
      <c r="D38" s="32"/>
      <c r="E38" s="60"/>
      <c r="F38" s="60"/>
    </row>
    <row r="39" spans="1:15" s="10" customFormat="1" ht="21.75" thickTop="1" thickBot="1" x14ac:dyDescent="0.35">
      <c r="A39" s="15"/>
      <c r="D39" s="14"/>
      <c r="E39" s="61"/>
      <c r="F39" s="61"/>
      <c r="G39" s="50"/>
      <c r="H39" s="51"/>
      <c r="I39" s="51"/>
      <c r="J39" s="51"/>
      <c r="K39" s="51"/>
      <c r="L39" s="51"/>
      <c r="M39" s="51"/>
      <c r="N39" s="51"/>
      <c r="O39" s="51"/>
    </row>
    <row r="40" spans="1:15" ht="26.25" thickBot="1" x14ac:dyDescent="0.25">
      <c r="D40" s="9" t="s">
        <v>3</v>
      </c>
      <c r="E40" s="59" t="s">
        <v>21</v>
      </c>
      <c r="F40" s="59" t="s">
        <v>20</v>
      </c>
      <c r="G40" s="44" t="str">
        <f>$G$7</f>
        <v>BYU - Idaho</v>
      </c>
      <c r="H40" s="44" t="str">
        <f>$H$7</f>
        <v>CalPoly - SLO</v>
      </c>
      <c r="I40" s="44" t="str">
        <f>$I$7</f>
        <v>Cal State - LB</v>
      </c>
      <c r="J40" s="44" t="str">
        <f>$J$7</f>
        <v>Colorado State</v>
      </c>
      <c r="K40" s="44" t="str">
        <f>$K$7</f>
        <v>Montana Tech</v>
      </c>
      <c r="L40" s="44" t="str">
        <f>$L$7</f>
        <v>San Jose State</v>
      </c>
      <c r="M40" s="44" t="str">
        <f>$M$7</f>
        <v>U of F</v>
      </c>
      <c r="N40" s="44" t="str">
        <f>$N$7</f>
        <v>U of NM</v>
      </c>
      <c r="O40" s="44" t="str">
        <f>$O$7</f>
        <v>UW</v>
      </c>
    </row>
    <row r="41" spans="1:15" x14ac:dyDescent="0.2">
      <c r="B41" s="4" t="s">
        <v>71</v>
      </c>
      <c r="C41" s="4"/>
      <c r="D41" s="8">
        <v>2</v>
      </c>
      <c r="E41" s="62"/>
      <c r="F41" s="62"/>
      <c r="G41" s="45">
        <f>SUM(' Prob#2Rubric'!D4:D6)</f>
        <v>1.5</v>
      </c>
      <c r="H41" s="45">
        <f>SUM(' Prob#2Rubric'!E4:E6)</f>
        <v>2</v>
      </c>
      <c r="I41" s="45">
        <f>SUM(' Prob#2Rubric'!F4:F6)</f>
        <v>2</v>
      </c>
      <c r="J41" s="45">
        <f>SUM(' Prob#2Rubric'!G4:G6)</f>
        <v>2</v>
      </c>
      <c r="K41" s="45">
        <f>SUM(' Prob#2Rubric'!H4:H6)</f>
        <v>1.5</v>
      </c>
      <c r="L41" s="45">
        <f>SUM(' Prob#2Rubric'!I4:I6)</f>
        <v>1.5</v>
      </c>
      <c r="M41" s="45">
        <f>SUM(' Prob#2Rubric'!J4:J6)</f>
        <v>1.5</v>
      </c>
      <c r="N41" s="45">
        <f>SUM(' Prob#2Rubric'!K4:K6)</f>
        <v>2</v>
      </c>
      <c r="O41" s="45">
        <f>SUM(' Prob#2Rubric'!L4:L6)</f>
        <v>2.5</v>
      </c>
    </row>
    <row r="42" spans="1:15" x14ac:dyDescent="0.2">
      <c r="B42" s="4" t="s">
        <v>70</v>
      </c>
      <c r="C42" s="4"/>
      <c r="D42" s="6">
        <v>6.5</v>
      </c>
      <c r="E42" s="63"/>
      <c r="F42" s="63"/>
      <c r="G42" s="46">
        <f>SUM(' Prob#2Rubric'!D7:D9)</f>
        <v>4</v>
      </c>
      <c r="H42" s="46">
        <f>SUM(' Prob#2Rubric'!E7:E9)</f>
        <v>4.5</v>
      </c>
      <c r="I42" s="46">
        <f>SUM(' Prob#2Rubric'!F7:F9)</f>
        <v>2.5</v>
      </c>
      <c r="J42" s="46">
        <f>SUM(' Prob#2Rubric'!G7:G9)</f>
        <v>6.5</v>
      </c>
      <c r="K42" s="46">
        <f>SUM(' Prob#2Rubric'!H7:H9)</f>
        <v>3.5</v>
      </c>
      <c r="L42" s="46">
        <f>SUM(' Prob#2Rubric'!I7:I9)</f>
        <v>2.5</v>
      </c>
      <c r="M42" s="46">
        <f>SUM(' Prob#2Rubric'!J7:J9)</f>
        <v>4</v>
      </c>
      <c r="N42" s="46">
        <f>SUM(' Prob#2Rubric'!K7:K9)</f>
        <v>3.5</v>
      </c>
      <c r="O42" s="46">
        <f>SUM(' Prob#2Rubric'!L7:L9)</f>
        <v>3.5</v>
      </c>
    </row>
    <row r="43" spans="1:15" x14ac:dyDescent="0.2">
      <c r="B43" s="4" t="s">
        <v>72</v>
      </c>
      <c r="C43" s="4"/>
      <c r="D43" s="6">
        <v>2</v>
      </c>
      <c r="E43" s="63"/>
      <c r="F43" s="63"/>
      <c r="G43" s="46">
        <f>SUM(' Prob#2Rubric'!D10)</f>
        <v>2</v>
      </c>
      <c r="H43" s="46">
        <f>SUM(' Prob#2Rubric'!E10)</f>
        <v>0</v>
      </c>
      <c r="I43" s="46">
        <f>SUM(' Prob#2Rubric'!F10)</f>
        <v>0</v>
      </c>
      <c r="J43" s="46">
        <f>SUM(' Prob#2Rubric'!G10)</f>
        <v>2</v>
      </c>
      <c r="K43" s="46">
        <f>SUM(' Prob#2Rubric'!H10)</f>
        <v>2</v>
      </c>
      <c r="L43" s="46">
        <f>SUM(' Prob#2Rubric'!I10)</f>
        <v>2</v>
      </c>
      <c r="M43" s="46">
        <f>SUM(' Prob#2Rubric'!J10)</f>
        <v>2</v>
      </c>
      <c r="N43" s="46">
        <f>SUM(' Prob#2Rubric'!K10)</f>
        <v>2</v>
      </c>
      <c r="O43" s="46">
        <f>SUM(' Prob#2Rubric'!L10)</f>
        <v>2</v>
      </c>
    </row>
    <row r="44" spans="1:15" x14ac:dyDescent="0.2">
      <c r="B44" s="4" t="s">
        <v>73</v>
      </c>
      <c r="C44" s="4"/>
      <c r="D44" s="6">
        <v>3.5</v>
      </c>
      <c r="E44" s="64"/>
      <c r="F44" s="64"/>
      <c r="G44" s="47">
        <f>SUM(' Prob#2Rubric'!D11:D12)</f>
        <v>1.5</v>
      </c>
      <c r="H44" s="47">
        <f>SUM(' Prob#2Rubric'!E11:E12)</f>
        <v>1.5</v>
      </c>
      <c r="I44" s="47">
        <f>SUM(' Prob#2Rubric'!F11:F12)</f>
        <v>1</v>
      </c>
      <c r="J44" s="47">
        <f>SUM(' Prob#2Rubric'!G11:G12)</f>
        <v>1.5</v>
      </c>
      <c r="K44" s="47">
        <f>SUM(' Prob#2Rubric'!H11:H12)</f>
        <v>0</v>
      </c>
      <c r="L44" s="47">
        <f>SUM(' Prob#2Rubric'!I11:I12)</f>
        <v>1.5</v>
      </c>
      <c r="M44" s="47">
        <f>SUM(' Prob#2Rubric'!J11:J12)</f>
        <v>3.5</v>
      </c>
      <c r="N44" s="47">
        <f>SUM(' Prob#2Rubric'!K11:K12)</f>
        <v>2</v>
      </c>
      <c r="O44" s="47">
        <f>SUM(' Prob#2Rubric'!L11:L12)</f>
        <v>2</v>
      </c>
    </row>
    <row r="45" spans="1:15" ht="13.5" thickBot="1" x14ac:dyDescent="0.25">
      <c r="B45" s="4" t="s">
        <v>74</v>
      </c>
      <c r="C45" s="4"/>
      <c r="D45" s="7">
        <v>1</v>
      </c>
      <c r="E45" s="65"/>
      <c r="F45" s="65"/>
      <c r="G45" s="48">
        <f>SUM(' Prob#2Rubric'!D13)</f>
        <v>1</v>
      </c>
      <c r="H45" s="48">
        <f>SUM(' Prob#2Rubric'!E13)</f>
        <v>1</v>
      </c>
      <c r="I45" s="48">
        <f>SUM(' Prob#2Rubric'!F13)</f>
        <v>0</v>
      </c>
      <c r="J45" s="48">
        <f>SUM(' Prob#2Rubric'!G13)</f>
        <v>1</v>
      </c>
      <c r="K45" s="48">
        <f>SUM(' Prob#2Rubric'!H13)</f>
        <v>1</v>
      </c>
      <c r="L45" s="48">
        <f>SUM(' Prob#2Rubric'!I13)</f>
        <v>0</v>
      </c>
      <c r="M45" s="48">
        <f>SUM(' Prob#2Rubric'!J13)</f>
        <v>0</v>
      </c>
      <c r="N45" s="48">
        <f>SUM(' Prob#2Rubric'!K13)</f>
        <v>1</v>
      </c>
      <c r="O45" s="48">
        <f>SUM(' Prob#2Rubric'!L13)</f>
        <v>1</v>
      </c>
    </row>
    <row r="46" spans="1:15" ht="13.5" thickBot="1" x14ac:dyDescent="0.25">
      <c r="B46" s="203" t="str">
        <f>A38</f>
        <v>Life Cycle Analysis</v>
      </c>
      <c r="C46" s="203"/>
      <c r="D46" s="203"/>
      <c r="E46" s="58">
        <f>MEDIAN($G46:$O46)</f>
        <v>10</v>
      </c>
      <c r="F46" s="58">
        <f>AVERAGE($G46:$O46)</f>
        <v>9.5</v>
      </c>
      <c r="G46" s="49">
        <f t="shared" ref="G46:O46" si="5">SUM(G41:G45)</f>
        <v>10</v>
      </c>
      <c r="H46" s="49">
        <f t="shared" si="5"/>
        <v>9</v>
      </c>
      <c r="I46" s="49">
        <f t="shared" si="5"/>
        <v>5.5</v>
      </c>
      <c r="J46" s="49">
        <f t="shared" si="5"/>
        <v>13</v>
      </c>
      <c r="K46" s="49">
        <f t="shared" si="5"/>
        <v>8</v>
      </c>
      <c r="L46" s="49">
        <f t="shared" si="5"/>
        <v>7.5</v>
      </c>
      <c r="M46" s="49">
        <f t="shared" si="5"/>
        <v>11</v>
      </c>
      <c r="N46" s="49">
        <f t="shared" si="5"/>
        <v>10.5</v>
      </c>
      <c r="O46" s="49">
        <f t="shared" si="5"/>
        <v>11</v>
      </c>
    </row>
    <row r="47" spans="1:15" x14ac:dyDescent="0.2">
      <c r="B47" s="191"/>
      <c r="C47" s="191"/>
      <c r="D47" s="24">
        <f>AVERAGE(D41:D45)</f>
        <v>3</v>
      </c>
      <c r="E47" s="61"/>
      <c r="F47" s="61"/>
      <c r="G47" s="50"/>
    </row>
    <row r="48" spans="1:15" ht="13.5" thickBot="1" x14ac:dyDescent="0.25">
      <c r="E48" s="60"/>
      <c r="F48" s="60"/>
    </row>
    <row r="49" spans="1:15" ht="21.75" thickTop="1" thickBot="1" x14ac:dyDescent="0.35">
      <c r="A49" s="23" t="s">
        <v>36</v>
      </c>
      <c r="C49" s="23">
        <f>SUM(D52:D56)</f>
        <v>15</v>
      </c>
      <c r="D49" s="31"/>
      <c r="E49" s="60"/>
      <c r="F49" s="60"/>
    </row>
    <row r="50" spans="1:15" s="10" customFormat="1" ht="21.75" thickTop="1" thickBot="1" x14ac:dyDescent="0.35">
      <c r="A50" s="15"/>
      <c r="D50" s="14"/>
      <c r="E50" s="61"/>
      <c r="F50" s="61"/>
      <c r="G50" s="50"/>
      <c r="H50" s="51"/>
      <c r="I50" s="51"/>
      <c r="J50" s="51"/>
      <c r="K50" s="51"/>
      <c r="L50" s="51"/>
      <c r="M50" s="51"/>
      <c r="N50" s="51"/>
      <c r="O50" s="51"/>
    </row>
    <row r="51" spans="1:15" ht="26.25" thickBot="1" x14ac:dyDescent="0.25">
      <c r="D51" s="9" t="s">
        <v>3</v>
      </c>
      <c r="E51" s="59" t="s">
        <v>21</v>
      </c>
      <c r="F51" s="59" t="s">
        <v>20</v>
      </c>
      <c r="G51" s="44" t="str">
        <f>$G$7</f>
        <v>BYU - Idaho</v>
      </c>
      <c r="H51" s="44" t="str">
        <f>$H$7</f>
        <v>CalPoly - SLO</v>
      </c>
      <c r="I51" s="44" t="str">
        <f>$I$7</f>
        <v>Cal State - LB</v>
      </c>
      <c r="J51" s="44" t="str">
        <f>$J$7</f>
        <v>Colorado State</v>
      </c>
      <c r="K51" s="44" t="str">
        <f>$K$7</f>
        <v>Montana Tech</v>
      </c>
      <c r="L51" s="44" t="str">
        <f>$L$7</f>
        <v>San Jose State</v>
      </c>
      <c r="M51" s="44" t="str">
        <f>$M$7</f>
        <v>U of F</v>
      </c>
      <c r="N51" s="44" t="str">
        <f>$N$7</f>
        <v>U of NM</v>
      </c>
      <c r="O51" s="44" t="str">
        <f>$O$7</f>
        <v>UW</v>
      </c>
    </row>
    <row r="52" spans="1:15" x14ac:dyDescent="0.2">
      <c r="B52" s="4" t="s">
        <v>75</v>
      </c>
      <c r="C52" s="4"/>
      <c r="D52" s="8">
        <v>10</v>
      </c>
      <c r="E52" s="62"/>
      <c r="F52" s="62"/>
      <c r="G52" s="45">
        <f>SUM('Prob#3Rubric'!E4:E7)</f>
        <v>5.5</v>
      </c>
      <c r="H52" s="45">
        <f>SUM('Prob#3Rubric'!F4:F7)</f>
        <v>2.5</v>
      </c>
      <c r="I52" s="45">
        <f>SUM('Prob#3Rubric'!G4:G7)</f>
        <v>2.5</v>
      </c>
      <c r="J52" s="45">
        <f>SUM('Prob#3Rubric'!H4:H7)</f>
        <v>4</v>
      </c>
      <c r="K52" s="45">
        <f>SUM('Prob#3Rubric'!I4:I7)</f>
        <v>8.5</v>
      </c>
      <c r="L52" s="45">
        <f>SUM('Prob#3Rubric'!J4:J7)</f>
        <v>3</v>
      </c>
      <c r="M52" s="45">
        <f>SUM('Prob#3Rubric'!K4:K7)</f>
        <v>9</v>
      </c>
      <c r="N52" s="45">
        <f>SUM('Prob#3Rubric'!L4:L7)</f>
        <v>6.5</v>
      </c>
      <c r="O52" s="45">
        <f>SUM('Prob#3Rubric'!M4:M7)</f>
        <v>8.5</v>
      </c>
    </row>
    <row r="53" spans="1:15" x14ac:dyDescent="0.2">
      <c r="B53" s="4" t="s">
        <v>76</v>
      </c>
      <c r="C53" s="4"/>
      <c r="D53" s="6">
        <v>5</v>
      </c>
      <c r="E53" s="63"/>
      <c r="F53" s="63"/>
      <c r="G53" s="46">
        <f>SUM('Prob#3Rubric'!E8:E10)</f>
        <v>5</v>
      </c>
      <c r="H53" s="46">
        <f>SUM('Prob#3Rubric'!F8:F10)</f>
        <v>1.5</v>
      </c>
      <c r="I53" s="46">
        <f>SUM('Prob#3Rubric'!G8:G10)</f>
        <v>3.5</v>
      </c>
      <c r="J53" s="46">
        <f>SUM('Prob#3Rubric'!H8:H10)</f>
        <v>5</v>
      </c>
      <c r="K53" s="46">
        <f>SUM('Prob#3Rubric'!I8:I10)</f>
        <v>3.5</v>
      </c>
      <c r="L53" s="46">
        <f>SUM('Prob#3Rubric'!J8:J10)</f>
        <v>0</v>
      </c>
      <c r="M53" s="46">
        <f>SUM('Prob#3Rubric'!K8:K10)</f>
        <v>5</v>
      </c>
      <c r="N53" s="46">
        <f>SUM('Prob#3Rubric'!L8:L10)</f>
        <v>4</v>
      </c>
      <c r="O53" s="46">
        <f>SUM('Prob#3Rubric'!M8:M10)</f>
        <v>5</v>
      </c>
    </row>
    <row r="54" spans="1:15" x14ac:dyDescent="0.2">
      <c r="B54" s="4"/>
      <c r="C54" s="4"/>
      <c r="D54" s="6"/>
      <c r="E54" s="63"/>
      <c r="F54" s="63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B55" s="4"/>
      <c r="C55" s="4"/>
      <c r="D55" s="35"/>
      <c r="E55" s="64"/>
      <c r="F55" s="64"/>
      <c r="G55" s="47"/>
      <c r="H55" s="47"/>
      <c r="I55" s="47"/>
      <c r="J55" s="47"/>
      <c r="K55" s="47"/>
      <c r="L55" s="47"/>
      <c r="M55" s="47"/>
      <c r="N55" s="47"/>
      <c r="O55" s="47"/>
    </row>
    <row r="56" spans="1:15" ht="13.5" thickBot="1" x14ac:dyDescent="0.25">
      <c r="B56" s="4"/>
      <c r="C56" s="4"/>
      <c r="D56" s="7"/>
      <c r="E56" s="65"/>
      <c r="F56" s="65"/>
      <c r="G56" s="48"/>
      <c r="H56" s="48"/>
      <c r="I56" s="48"/>
      <c r="J56" s="48"/>
      <c r="K56" s="48"/>
      <c r="L56" s="48"/>
      <c r="M56" s="48"/>
      <c r="N56" s="48"/>
      <c r="O56" s="48"/>
    </row>
    <row r="57" spans="1:15" ht="13.5" thickBot="1" x14ac:dyDescent="0.25">
      <c r="B57" s="203" t="str">
        <f>A49</f>
        <v>Carbon Footprint</v>
      </c>
      <c r="C57" s="203"/>
      <c r="D57" s="203"/>
      <c r="E57" s="58">
        <f>MEDIAN($G57:$O57)</f>
        <v>10.5</v>
      </c>
      <c r="F57" s="58">
        <f>AVERAGE($G57:$O57)</f>
        <v>9.1666666666666661</v>
      </c>
      <c r="G57" s="49">
        <f t="shared" ref="G57:O57" si="6">SUM(G52:G56)</f>
        <v>10.5</v>
      </c>
      <c r="H57" s="49">
        <f t="shared" si="6"/>
        <v>4</v>
      </c>
      <c r="I57" s="49">
        <f t="shared" si="6"/>
        <v>6</v>
      </c>
      <c r="J57" s="49">
        <f t="shared" si="6"/>
        <v>9</v>
      </c>
      <c r="K57" s="49">
        <f t="shared" si="6"/>
        <v>12</v>
      </c>
      <c r="L57" s="49">
        <f t="shared" si="6"/>
        <v>3</v>
      </c>
      <c r="M57" s="49">
        <f t="shared" si="6"/>
        <v>14</v>
      </c>
      <c r="N57" s="49">
        <f t="shared" si="6"/>
        <v>10.5</v>
      </c>
      <c r="O57" s="49">
        <f t="shared" si="6"/>
        <v>13.5</v>
      </c>
    </row>
    <row r="58" spans="1:15" x14ac:dyDescent="0.2">
      <c r="B58" s="191"/>
      <c r="C58" s="191"/>
      <c r="D58" s="24"/>
      <c r="E58" s="61"/>
      <c r="F58" s="61"/>
      <c r="G58" s="50"/>
    </row>
    <row r="59" spans="1:15" ht="13.5" thickBot="1" x14ac:dyDescent="0.25">
      <c r="E59" s="60"/>
      <c r="F59" s="60"/>
    </row>
    <row r="60" spans="1:15" ht="21.75" thickTop="1" thickBot="1" x14ac:dyDescent="0.35">
      <c r="A60" s="21" t="s">
        <v>126</v>
      </c>
      <c r="C60" s="21">
        <f>SUM(D63:D67)</f>
        <v>15</v>
      </c>
      <c r="D60" s="33"/>
      <c r="E60" s="60"/>
      <c r="F60" s="60"/>
    </row>
    <row r="61" spans="1:15" s="10" customFormat="1" ht="21.75" thickTop="1" thickBot="1" x14ac:dyDescent="0.35">
      <c r="A61" s="15"/>
      <c r="D61" s="14"/>
      <c r="E61" s="61"/>
      <c r="F61" s="61"/>
      <c r="G61" s="50"/>
      <c r="H61" s="51"/>
      <c r="I61" s="51"/>
      <c r="J61" s="51"/>
      <c r="K61" s="51"/>
      <c r="L61" s="51"/>
      <c r="M61" s="51"/>
      <c r="N61" s="51"/>
      <c r="O61" s="51"/>
    </row>
    <row r="62" spans="1:15" ht="26.25" thickBot="1" x14ac:dyDescent="0.25">
      <c r="D62" s="9" t="s">
        <v>3</v>
      </c>
      <c r="E62" s="59" t="s">
        <v>21</v>
      </c>
      <c r="F62" s="59" t="s">
        <v>20</v>
      </c>
      <c r="G62" s="44" t="str">
        <f>$G$7</f>
        <v>BYU - Idaho</v>
      </c>
      <c r="H62" s="44" t="str">
        <f>$H$7</f>
        <v>CalPoly - SLO</v>
      </c>
      <c r="I62" s="44" t="str">
        <f>$I$7</f>
        <v>Cal State - LB</v>
      </c>
      <c r="J62" s="44" t="str">
        <f>$J$7</f>
        <v>Colorado State</v>
      </c>
      <c r="K62" s="44" t="str">
        <f>$K$7</f>
        <v>Montana Tech</v>
      </c>
      <c r="L62" s="44" t="str">
        <f>$L$7</f>
        <v>San Jose State</v>
      </c>
      <c r="M62" s="44" t="str">
        <f>$M$7</f>
        <v>U of F</v>
      </c>
      <c r="N62" s="44" t="str">
        <f>$N$7</f>
        <v>U of NM</v>
      </c>
      <c r="O62" s="44" t="str">
        <f>$O$7</f>
        <v>UW</v>
      </c>
    </row>
    <row r="63" spans="1:15" x14ac:dyDescent="0.2">
      <c r="B63" s="4" t="s">
        <v>127</v>
      </c>
      <c r="C63" s="4"/>
      <c r="D63" s="8">
        <v>6</v>
      </c>
      <c r="E63" s="62"/>
      <c r="F63" s="62"/>
      <c r="G63" s="45">
        <f>SUM('Prob#4Rubric'!D4:D8)</f>
        <v>0.5</v>
      </c>
      <c r="H63" s="45">
        <f>SUM('Prob#4Rubric'!E4:E8)</f>
        <v>2</v>
      </c>
      <c r="I63" s="45">
        <f>SUM('Prob#4Rubric'!F4:F8)</f>
        <v>3.5</v>
      </c>
      <c r="J63" s="45">
        <f>SUM('Prob#4Rubric'!G4:G8)</f>
        <v>5</v>
      </c>
      <c r="K63" s="45">
        <f>SUM('Prob#4Rubric'!H4:H8)</f>
        <v>5</v>
      </c>
      <c r="L63" s="45">
        <f>SUM('Prob#4Rubric'!I4:I8)</f>
        <v>2</v>
      </c>
      <c r="M63" s="45">
        <f>SUM('Prob#4Rubric'!J4:J8)</f>
        <v>4.5</v>
      </c>
      <c r="N63" s="45">
        <f>SUM('Prob#4Rubric'!K4:K8)</f>
        <v>5</v>
      </c>
      <c r="O63" s="45">
        <f>SUM('Prob#4Rubric'!L4:L8)</f>
        <v>2.25</v>
      </c>
    </row>
    <row r="64" spans="1:15" x14ac:dyDescent="0.2">
      <c r="B64" s="4" t="s">
        <v>128</v>
      </c>
      <c r="C64" s="4"/>
      <c r="D64" s="8">
        <v>6</v>
      </c>
      <c r="E64" s="63"/>
      <c r="F64" s="63"/>
      <c r="G64" s="46">
        <f>SUM('Prob#4Rubric'!D9:D13)</f>
        <v>2</v>
      </c>
      <c r="H64" s="46">
        <f>SUM('Prob#4Rubric'!E9:E13)</f>
        <v>0.5</v>
      </c>
      <c r="I64" s="46">
        <f>SUM('Prob#4Rubric'!F9:F13)</f>
        <v>1.5</v>
      </c>
      <c r="J64" s="46">
        <f>SUM('Prob#4Rubric'!G9:G13)</f>
        <v>4</v>
      </c>
      <c r="K64" s="46">
        <f>SUM('Prob#4Rubric'!H9:H13)</f>
        <v>2.75</v>
      </c>
      <c r="L64" s="46">
        <f>SUM('Prob#4Rubric'!I9:I13)</f>
        <v>2</v>
      </c>
      <c r="M64" s="46">
        <f>SUM('Prob#4Rubric'!J9:J13)</f>
        <v>4</v>
      </c>
      <c r="N64" s="46">
        <f>SUM('Prob#4Rubric'!K9:K13)</f>
        <v>1</v>
      </c>
      <c r="O64" s="46">
        <f>SUM('Prob#4Rubric'!L9:L13)</f>
        <v>2.5</v>
      </c>
    </row>
    <row r="65" spans="1:15" x14ac:dyDescent="0.2">
      <c r="B65" s="4" t="s">
        <v>129</v>
      </c>
      <c r="C65" s="4"/>
      <c r="D65" s="8">
        <v>3</v>
      </c>
      <c r="E65" s="63"/>
      <c r="F65" s="63"/>
      <c r="G65" s="46">
        <f>SUM('Prob#4Rubric'!D14:D16)</f>
        <v>1.5</v>
      </c>
      <c r="H65" s="46">
        <f>SUM('Prob#4Rubric'!E14:E16)</f>
        <v>0.25</v>
      </c>
      <c r="I65" s="46">
        <f>SUM('Prob#4Rubric'!F14:F16)</f>
        <v>1.75</v>
      </c>
      <c r="J65" s="46">
        <f>SUM('Prob#4Rubric'!G14:G16)</f>
        <v>3</v>
      </c>
      <c r="K65" s="46">
        <f>SUM('Prob#4Rubric'!H14:H16)</f>
        <v>1.25</v>
      </c>
      <c r="L65" s="46">
        <f>SUM('Prob#4Rubric'!I14:I16)</f>
        <v>1.75</v>
      </c>
      <c r="M65" s="46">
        <f>SUM('Prob#4Rubric'!J14:J16)</f>
        <v>2</v>
      </c>
      <c r="N65" s="46">
        <f>SUM('Prob#4Rubric'!K14:K16)</f>
        <v>1</v>
      </c>
      <c r="O65" s="46">
        <f>SUM('Prob#4Rubric'!L14:L16)</f>
        <v>1.25</v>
      </c>
    </row>
    <row r="66" spans="1:15" x14ac:dyDescent="0.2">
      <c r="B66" s="4"/>
      <c r="C66" s="4"/>
      <c r="D66" s="6"/>
      <c r="E66" s="64"/>
      <c r="F66" s="64"/>
      <c r="G66" s="47"/>
      <c r="H66" s="47"/>
      <c r="I66" s="47"/>
      <c r="J66" s="47"/>
      <c r="K66" s="47"/>
      <c r="L66" s="47"/>
      <c r="M66" s="47"/>
      <c r="N66" s="47"/>
      <c r="O66" s="47"/>
    </row>
    <row r="67" spans="1:15" ht="13.5" thickBot="1" x14ac:dyDescent="0.25">
      <c r="B67" s="4"/>
      <c r="C67" s="4"/>
      <c r="D67" s="7"/>
      <c r="E67" s="65"/>
      <c r="F67" s="65"/>
      <c r="G67" s="48"/>
      <c r="H67" s="48"/>
      <c r="I67" s="48"/>
      <c r="J67" s="48"/>
      <c r="K67" s="48"/>
      <c r="L67" s="48"/>
      <c r="M67" s="48"/>
      <c r="N67" s="48"/>
      <c r="O67" s="48"/>
    </row>
    <row r="68" spans="1:15" ht="13.5" thickBot="1" x14ac:dyDescent="0.25">
      <c r="B68" s="203" t="str">
        <f>A60</f>
        <v>Water Collection and Use</v>
      </c>
      <c r="C68" s="203"/>
      <c r="D68" s="203"/>
      <c r="E68" s="58">
        <f>MEDIAN($G68:$O68)</f>
        <v>6.75</v>
      </c>
      <c r="F68" s="58">
        <f>AVERAGE($G68:$O68)</f>
        <v>7.083333333333333</v>
      </c>
      <c r="G68" s="49">
        <f t="shared" ref="G68:O68" si="7">SUM(G63:G67)</f>
        <v>4</v>
      </c>
      <c r="H68" s="49">
        <f t="shared" si="7"/>
        <v>2.75</v>
      </c>
      <c r="I68" s="49">
        <f t="shared" si="7"/>
        <v>6.75</v>
      </c>
      <c r="J68" s="49">
        <f t="shared" si="7"/>
        <v>12</v>
      </c>
      <c r="K68" s="49">
        <f t="shared" si="7"/>
        <v>9</v>
      </c>
      <c r="L68" s="49">
        <f t="shared" si="7"/>
        <v>5.75</v>
      </c>
      <c r="M68" s="49">
        <f t="shared" si="7"/>
        <v>10.5</v>
      </c>
      <c r="N68" s="49">
        <f t="shared" si="7"/>
        <v>7</v>
      </c>
      <c r="O68" s="49">
        <f t="shared" si="7"/>
        <v>6</v>
      </c>
    </row>
    <row r="69" spans="1:15" x14ac:dyDescent="0.2">
      <c r="B69" s="191"/>
      <c r="C69" s="191"/>
      <c r="D69" s="24">
        <f>AVERAGE(D63:D67)</f>
        <v>5</v>
      </c>
      <c r="E69" s="61"/>
      <c r="F69" s="61"/>
      <c r="G69" s="50"/>
    </row>
    <row r="70" spans="1:15" ht="13.5" thickBot="1" x14ac:dyDescent="0.25">
      <c r="B70" s="4"/>
      <c r="C70" s="4"/>
      <c r="E70" s="60"/>
      <c r="F70" s="60"/>
    </row>
    <row r="71" spans="1:15" ht="21.75" thickTop="1" thickBot="1" x14ac:dyDescent="0.35">
      <c r="A71" s="22" t="s">
        <v>29</v>
      </c>
      <c r="C71" s="22">
        <v>3</v>
      </c>
      <c r="D71" s="34"/>
      <c r="E71" s="60"/>
      <c r="F71" s="60"/>
    </row>
    <row r="72" spans="1:15" s="10" customFormat="1" ht="21.75" thickTop="1" thickBot="1" x14ac:dyDescent="0.35">
      <c r="A72" s="15"/>
      <c r="D72" s="14"/>
      <c r="E72" s="61"/>
      <c r="F72" s="61"/>
      <c r="G72" s="50"/>
      <c r="H72" s="51"/>
      <c r="I72" s="51"/>
      <c r="J72" s="51"/>
      <c r="K72" s="51"/>
      <c r="L72" s="51"/>
      <c r="M72" s="51"/>
      <c r="N72" s="51"/>
      <c r="O72" s="51"/>
    </row>
    <row r="73" spans="1:15" ht="26.25" thickBot="1" x14ac:dyDescent="0.25">
      <c r="D73" s="9" t="s">
        <v>3</v>
      </c>
      <c r="E73" s="59" t="s">
        <v>21</v>
      </c>
      <c r="F73" s="59" t="s">
        <v>20</v>
      </c>
      <c r="G73" s="44" t="str">
        <f>$G$7</f>
        <v>BYU - Idaho</v>
      </c>
      <c r="H73" s="44" t="str">
        <f>$H$7</f>
        <v>CalPoly - SLO</v>
      </c>
      <c r="I73" s="44" t="str">
        <f>$I$7</f>
        <v>Cal State - LB</v>
      </c>
      <c r="J73" s="44" t="str">
        <f>$J$7</f>
        <v>Colorado State</v>
      </c>
      <c r="K73" s="44" t="str">
        <f>$K$7</f>
        <v>Montana Tech</v>
      </c>
      <c r="L73" s="44" t="str">
        <f>$L$7</f>
        <v>San Jose State</v>
      </c>
      <c r="M73" s="44" t="str">
        <f>$M$7</f>
        <v>U of F</v>
      </c>
      <c r="N73" s="44" t="str">
        <f>$N$7</f>
        <v>U of NM</v>
      </c>
      <c r="O73" s="44" t="str">
        <f>$O$7</f>
        <v>UW</v>
      </c>
    </row>
    <row r="74" spans="1:15" x14ac:dyDescent="0.2">
      <c r="B74" s="4" t="s">
        <v>187</v>
      </c>
      <c r="C74" s="4"/>
      <c r="D74" s="8">
        <v>1</v>
      </c>
      <c r="E74" s="62"/>
      <c r="F74" s="62"/>
      <c r="G74" s="45">
        <v>1</v>
      </c>
      <c r="H74" s="45">
        <v>0</v>
      </c>
      <c r="I74" s="45">
        <v>1</v>
      </c>
      <c r="J74" s="45">
        <v>1</v>
      </c>
      <c r="K74" s="45">
        <v>1</v>
      </c>
      <c r="L74" s="45">
        <v>0</v>
      </c>
      <c r="M74" s="45">
        <v>0</v>
      </c>
      <c r="N74" s="45">
        <v>1</v>
      </c>
      <c r="O74" s="45">
        <v>1</v>
      </c>
    </row>
    <row r="75" spans="1:15" x14ac:dyDescent="0.2">
      <c r="B75" s="4" t="s">
        <v>189</v>
      </c>
      <c r="C75" s="4"/>
      <c r="D75" s="8">
        <v>1</v>
      </c>
      <c r="E75" s="84"/>
      <c r="F75" s="84"/>
      <c r="G75" s="85">
        <v>0.5</v>
      </c>
      <c r="H75" s="85">
        <v>0</v>
      </c>
      <c r="I75" s="85">
        <v>0.5</v>
      </c>
      <c r="J75" s="85">
        <v>0.5</v>
      </c>
      <c r="K75" s="85">
        <v>0.5</v>
      </c>
      <c r="L75" s="85">
        <v>0</v>
      </c>
      <c r="M75" s="85">
        <v>0</v>
      </c>
      <c r="N75" s="85">
        <v>0.25</v>
      </c>
      <c r="O75" s="85">
        <v>0.25</v>
      </c>
    </row>
    <row r="76" spans="1:15" x14ac:dyDescent="0.2">
      <c r="B76" s="4" t="s">
        <v>188</v>
      </c>
      <c r="C76" s="4"/>
      <c r="D76" s="6">
        <v>1</v>
      </c>
      <c r="E76" s="63"/>
      <c r="F76" s="63"/>
      <c r="G76" s="46">
        <v>1</v>
      </c>
      <c r="H76" s="46">
        <v>1</v>
      </c>
      <c r="I76" s="46">
        <v>0.5</v>
      </c>
      <c r="J76" s="46">
        <v>1</v>
      </c>
      <c r="K76" s="46">
        <v>0.75</v>
      </c>
      <c r="L76" s="46">
        <v>0</v>
      </c>
      <c r="M76" s="46">
        <v>0</v>
      </c>
      <c r="N76" s="46">
        <v>1</v>
      </c>
      <c r="O76" s="46">
        <v>1</v>
      </c>
    </row>
    <row r="77" spans="1:15" x14ac:dyDescent="0.2">
      <c r="B77" s="4" t="s">
        <v>19</v>
      </c>
      <c r="C77" s="4"/>
      <c r="D77" s="6">
        <v>-5</v>
      </c>
      <c r="E77" s="63"/>
      <c r="F77" s="63"/>
      <c r="G77" s="46">
        <v>0</v>
      </c>
      <c r="H77" s="46">
        <v>0</v>
      </c>
      <c r="I77" s="46"/>
      <c r="J77" s="46">
        <v>0</v>
      </c>
      <c r="K77" s="46">
        <v>-1</v>
      </c>
      <c r="L77" s="46">
        <v>0</v>
      </c>
      <c r="M77" s="46">
        <v>0</v>
      </c>
      <c r="N77" s="46">
        <v>0</v>
      </c>
      <c r="O77" s="46">
        <v>0</v>
      </c>
    </row>
    <row r="78" spans="1:15" x14ac:dyDescent="0.2">
      <c r="B78" s="4" t="s">
        <v>18</v>
      </c>
      <c r="C78" s="4"/>
      <c r="D78" s="6">
        <v>-10</v>
      </c>
      <c r="E78" s="64"/>
      <c r="F78" s="64"/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>
        <v>0</v>
      </c>
    </row>
    <row r="79" spans="1:15" ht="13.5" thickBot="1" x14ac:dyDescent="0.25">
      <c r="B79" s="4"/>
      <c r="C79" s="4"/>
      <c r="D79" s="7"/>
      <c r="E79" s="65"/>
      <c r="F79" s="65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13.5" thickBot="1" x14ac:dyDescent="0.25">
      <c r="B80" s="203" t="s">
        <v>9</v>
      </c>
      <c r="C80" s="203"/>
      <c r="D80" s="203"/>
      <c r="E80" s="58">
        <f>MEDIAN(G80:O80)</f>
        <v>2</v>
      </c>
      <c r="F80" s="58">
        <f>AVERAGE(G80:O80)</f>
        <v>1.5277777777777777</v>
      </c>
      <c r="G80" s="49">
        <f t="shared" ref="G80:O80" si="8">SUM(G74:G79)</f>
        <v>2.5</v>
      </c>
      <c r="H80" s="49">
        <f t="shared" si="8"/>
        <v>1</v>
      </c>
      <c r="I80" s="49">
        <f t="shared" si="8"/>
        <v>2</v>
      </c>
      <c r="J80" s="49">
        <f t="shared" si="8"/>
        <v>2.5</v>
      </c>
      <c r="K80" s="49">
        <f t="shared" si="8"/>
        <v>1.25</v>
      </c>
      <c r="L80" s="49">
        <f t="shared" si="8"/>
        <v>0</v>
      </c>
      <c r="M80" s="49">
        <f t="shared" si="8"/>
        <v>0</v>
      </c>
      <c r="N80" s="49">
        <f t="shared" si="8"/>
        <v>2.25</v>
      </c>
      <c r="O80" s="49">
        <f t="shared" si="8"/>
        <v>2.25</v>
      </c>
    </row>
    <row r="81" spans="4:15" x14ac:dyDescent="0.2">
      <c r="D81" s="25">
        <f>AVERAGE(D74:D79)</f>
        <v>-2.4</v>
      </c>
      <c r="E81" s="60"/>
      <c r="F81" s="60"/>
      <c r="G81" s="1"/>
      <c r="H81" s="1"/>
      <c r="I81" s="1"/>
      <c r="J81" s="1"/>
      <c r="K81" s="1"/>
      <c r="L81" s="1"/>
      <c r="M81" s="1"/>
      <c r="N81" s="1"/>
      <c r="O81" s="1"/>
    </row>
    <row r="82" spans="4:15" x14ac:dyDescent="0.2">
      <c r="E82" s="60"/>
      <c r="F82" s="60"/>
      <c r="G82" s="1"/>
      <c r="H82" s="1"/>
      <c r="I82" s="1"/>
      <c r="J82" s="1"/>
      <c r="K82" s="1"/>
      <c r="L82" s="1"/>
      <c r="M82" s="1"/>
      <c r="N82" s="1"/>
      <c r="O82" s="1"/>
    </row>
    <row r="83" spans="4:15" x14ac:dyDescent="0.2">
      <c r="E83" s="60"/>
      <c r="F83" s="60"/>
      <c r="G83" s="1"/>
      <c r="H83" s="1"/>
      <c r="I83" s="1"/>
      <c r="J83" s="1"/>
      <c r="K83" s="1"/>
      <c r="L83" s="1"/>
      <c r="M83" s="1"/>
      <c r="N83" s="1"/>
      <c r="O83" s="1"/>
    </row>
    <row r="84" spans="4:15" x14ac:dyDescent="0.2">
      <c r="E84" s="60"/>
      <c r="F84" s="60"/>
      <c r="G84" s="1"/>
      <c r="H84" s="1"/>
      <c r="I84" s="1"/>
      <c r="J84" s="1"/>
      <c r="K84" s="1"/>
      <c r="L84" s="1"/>
      <c r="M84" s="1"/>
      <c r="N84" s="1"/>
      <c r="O84" s="1"/>
    </row>
  </sheetData>
  <mergeCells count="14">
    <mergeCell ref="B80:D80"/>
    <mergeCell ref="Q7:T7"/>
    <mergeCell ref="Q8:R8"/>
    <mergeCell ref="S8:T8"/>
    <mergeCell ref="Q9:R9"/>
    <mergeCell ref="S9:T9"/>
    <mergeCell ref="Q10:R10"/>
    <mergeCell ref="S10:T10"/>
    <mergeCell ref="B13:D13"/>
    <mergeCell ref="B24:D24"/>
    <mergeCell ref="B35:D35"/>
    <mergeCell ref="B46:D46"/>
    <mergeCell ref="B57:D57"/>
    <mergeCell ref="B68:D68"/>
  </mergeCells>
  <conditionalFormatting sqref="G14:M14 O14">
    <cfRule type="top10" dxfId="143" priority="1" stopIfTrue="1" percent="1" bottom="1" rank="33"/>
    <cfRule type="top10" dxfId="142" priority="2" stopIfTrue="1" percent="1" rank="33"/>
  </conditionalFormatting>
  <conditionalFormatting sqref="G13:M13 O13">
    <cfRule type="top10" dxfId="141" priority="3" stopIfTrue="1" percent="1" bottom="1" rank="33"/>
    <cfRule type="top10" dxfId="140" priority="4" stopIfTrue="1" percent="1" rank="33"/>
  </conditionalFormatting>
  <conditionalFormatting sqref="G24:M24 O24">
    <cfRule type="top10" dxfId="139" priority="5" stopIfTrue="1" percent="1" bottom="1" rank="33"/>
    <cfRule type="top10" dxfId="138" priority="6" stopIfTrue="1" percent="1" rank="33"/>
  </conditionalFormatting>
  <conditionalFormatting sqref="G35:M35 O35">
    <cfRule type="top10" dxfId="137" priority="7" stopIfTrue="1" percent="1" bottom="1" rank="33"/>
    <cfRule type="top10" dxfId="136" priority="8" stopIfTrue="1" percent="1" rank="33"/>
  </conditionalFormatting>
  <conditionalFormatting sqref="G46:M46 O46">
    <cfRule type="top10" dxfId="135" priority="9" stopIfTrue="1" percent="1" bottom="1" rank="33"/>
    <cfRule type="top10" dxfId="134" priority="10" stopIfTrue="1" percent="1" rank="33"/>
  </conditionalFormatting>
  <conditionalFormatting sqref="G3:M3 O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8:M68 O68">
    <cfRule type="top10" dxfId="133" priority="12" stopIfTrue="1" percent="1" bottom="1" rank="33"/>
    <cfRule type="top10" dxfId="132" priority="13" stopIfTrue="1" percent="1" rank="33"/>
  </conditionalFormatting>
  <conditionalFormatting sqref="G57:M57 O57">
    <cfRule type="top10" dxfId="131" priority="14" stopIfTrue="1" percent="1" bottom="1" rank="33"/>
    <cfRule type="top10" dxfId="130" priority="15" stopIfTrue="1" percent="1" rank="33"/>
  </conditionalFormatting>
  <conditionalFormatting sqref="G80:M80 O80">
    <cfRule type="top10" dxfId="129" priority="16" stopIfTrue="1" percent="1" bottom="1" rank="33"/>
    <cfRule type="top10" dxfId="128" priority="17" stopIfTrue="1" percent="1" rank="33"/>
  </conditionalFormatting>
  <printOptions horizontalCentered="1" verticalCentered="1"/>
  <pageMargins left="0.7" right="0.7" top="0.75" bottom="0.75" header="0.3" footer="0.3"/>
  <pageSetup paperSize="256" scale="54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workbookViewId="0">
      <selection activeCell="Q7" sqref="Q7:T10"/>
    </sheetView>
  </sheetViews>
  <sheetFormatPr defaultRowHeight="12.75" x14ac:dyDescent="0.2"/>
  <cols>
    <col min="1" max="1" width="1.7109375" style="1" customWidth="1"/>
    <col min="2" max="2" width="43.7109375" style="1" customWidth="1"/>
    <col min="3" max="3" width="6.28515625" style="1" customWidth="1"/>
    <col min="4" max="4" width="10.5703125" style="2" customWidth="1"/>
    <col min="5" max="7" width="11.7109375" style="42" customWidth="1"/>
    <col min="8" max="15" width="13.140625" style="43" hidden="1" customWidth="1"/>
    <col min="16" max="17" width="9.140625" style="1"/>
    <col min="18" max="18" width="9.140625" style="1" customWidth="1"/>
    <col min="19" max="16384" width="9.140625" style="1"/>
  </cols>
  <sheetData>
    <row r="1" spans="1:20" ht="13.5" thickBot="1" x14ac:dyDescent="0.25"/>
    <row r="2" spans="1:20" ht="26.25" thickBot="1" x14ac:dyDescent="0.35">
      <c r="A2" s="3"/>
      <c r="C2" s="80"/>
      <c r="D2" s="81"/>
      <c r="E2" s="82" t="str">
        <f t="shared" ref="E2:O2" si="0">E7</f>
        <v>Median Score</v>
      </c>
      <c r="F2" s="82" t="str">
        <f t="shared" si="0"/>
        <v>Average Score</v>
      </c>
      <c r="G2" s="207" t="str">
        <f t="shared" si="0"/>
        <v>BYU - Idaho</v>
      </c>
      <c r="H2" s="82" t="str">
        <f t="shared" si="0"/>
        <v>CalPoly - SLO</v>
      </c>
      <c r="I2" s="82" t="str">
        <f t="shared" si="0"/>
        <v>Cal State - LB</v>
      </c>
      <c r="J2" s="82" t="str">
        <f t="shared" si="0"/>
        <v>Colorado State</v>
      </c>
      <c r="K2" s="82" t="str">
        <f t="shared" si="0"/>
        <v>Montana Tech</v>
      </c>
      <c r="L2" s="82" t="str">
        <f t="shared" si="0"/>
        <v>San Jose State</v>
      </c>
      <c r="M2" s="82" t="str">
        <f t="shared" si="0"/>
        <v>U of F</v>
      </c>
      <c r="N2" s="82" t="str">
        <f t="shared" si="0"/>
        <v>U of NM</v>
      </c>
      <c r="O2" s="82" t="str">
        <f t="shared" si="0"/>
        <v>UW</v>
      </c>
    </row>
    <row r="3" spans="1:20" s="66" customFormat="1" ht="15" thickBot="1" x14ac:dyDescent="0.25">
      <c r="B3" s="67"/>
      <c r="C3" s="77">
        <f>C5+C16+C27+C38+C49+C60+C71</f>
        <v>83</v>
      </c>
      <c r="D3" s="78" t="s">
        <v>10</v>
      </c>
      <c r="E3" s="83">
        <f>MEDIAN(E13+E24+E35+E46+E57+E68+E80)</f>
        <v>50.95</v>
      </c>
      <c r="F3" s="83">
        <f>AVERAGE(F13+F24+F35+F46+F57+F68+F80)</f>
        <v>48.301111111111112</v>
      </c>
      <c r="G3" s="208">
        <f t="shared" ref="G3:O3" si="1">G13+G24+G35+G46+G57+G68+G80</f>
        <v>49.4</v>
      </c>
      <c r="H3" s="79">
        <f t="shared" si="1"/>
        <v>40.5</v>
      </c>
      <c r="I3" s="79">
        <f t="shared" si="1"/>
        <v>34.6</v>
      </c>
      <c r="J3" s="79">
        <f t="shared" si="1"/>
        <v>60.019999999999996</v>
      </c>
      <c r="K3" s="79">
        <f t="shared" si="1"/>
        <v>51.05</v>
      </c>
      <c r="L3" s="79">
        <f t="shared" si="1"/>
        <v>30.25</v>
      </c>
      <c r="M3" s="79">
        <f t="shared" si="1"/>
        <v>62.95</v>
      </c>
      <c r="N3" s="79">
        <f t="shared" si="1"/>
        <v>47.7</v>
      </c>
      <c r="O3" s="79">
        <f t="shared" si="1"/>
        <v>58.24</v>
      </c>
    </row>
    <row r="4" spans="1:20" ht="13.5" thickBot="1" x14ac:dyDescent="0.25"/>
    <row r="5" spans="1:20" ht="21.75" thickTop="1" thickBot="1" x14ac:dyDescent="0.35">
      <c r="A5" s="17" t="s">
        <v>5</v>
      </c>
      <c r="B5" s="16"/>
      <c r="C5" s="26">
        <f>SUM(D8:D12)</f>
        <v>5</v>
      </c>
      <c r="D5" s="27"/>
      <c r="E5" s="52"/>
      <c r="F5" s="52"/>
      <c r="G5" s="52"/>
      <c r="O5" s="52"/>
    </row>
    <row r="6" spans="1:20" ht="21.75" thickTop="1" thickBot="1" x14ac:dyDescent="0.35">
      <c r="A6" s="3"/>
      <c r="D6" s="14"/>
    </row>
    <row r="7" spans="1:20" ht="26.25" thickBot="1" x14ac:dyDescent="0.25">
      <c r="D7" s="9" t="s">
        <v>3</v>
      </c>
      <c r="E7" s="59" t="s">
        <v>21</v>
      </c>
      <c r="F7" s="59" t="s">
        <v>20</v>
      </c>
      <c r="G7" s="44" t="s">
        <v>7</v>
      </c>
      <c r="H7" s="44" t="s">
        <v>34</v>
      </c>
      <c r="I7" s="44" t="s">
        <v>62</v>
      </c>
      <c r="J7" s="44" t="s">
        <v>8</v>
      </c>
      <c r="K7" s="44" t="s">
        <v>63</v>
      </c>
      <c r="L7" s="44" t="s">
        <v>64</v>
      </c>
      <c r="M7" s="44" t="s">
        <v>35</v>
      </c>
      <c r="N7" s="44" t="s">
        <v>65</v>
      </c>
      <c r="O7" s="44" t="s">
        <v>28</v>
      </c>
      <c r="Q7" s="221" t="s">
        <v>412</v>
      </c>
      <c r="R7" s="221"/>
      <c r="S7" s="221"/>
      <c r="T7" s="221"/>
    </row>
    <row r="8" spans="1:20" x14ac:dyDescent="0.2">
      <c r="B8" s="4" t="s">
        <v>0</v>
      </c>
      <c r="C8" s="4"/>
      <c r="D8" s="8">
        <v>1</v>
      </c>
      <c r="E8" s="62"/>
      <c r="F8" s="62"/>
      <c r="G8" s="92">
        <v>0</v>
      </c>
      <c r="H8" s="92">
        <f>3/5</f>
        <v>0.6</v>
      </c>
      <c r="I8" s="92">
        <f>(5/5)-0.25</f>
        <v>0.75</v>
      </c>
      <c r="J8" s="92">
        <v>0</v>
      </c>
      <c r="K8" s="92">
        <v>0.25</v>
      </c>
      <c r="L8" s="92">
        <v>0</v>
      </c>
      <c r="M8" s="92">
        <v>0.25</v>
      </c>
      <c r="N8" s="92">
        <v>0.25</v>
      </c>
      <c r="O8" s="92">
        <v>0.25</v>
      </c>
      <c r="Q8" s="209" t="s">
        <v>413</v>
      </c>
      <c r="R8" s="210"/>
      <c r="S8" s="211" t="s">
        <v>422</v>
      </c>
      <c r="T8" s="212"/>
    </row>
    <row r="9" spans="1:20" x14ac:dyDescent="0.2">
      <c r="B9" s="4" t="s">
        <v>16</v>
      </c>
      <c r="C9" s="4"/>
      <c r="D9" s="6">
        <v>1</v>
      </c>
      <c r="E9" s="63"/>
      <c r="F9" s="63"/>
      <c r="G9" s="93">
        <v>1</v>
      </c>
      <c r="H9" s="93">
        <v>1</v>
      </c>
      <c r="I9" s="93">
        <v>0.5</v>
      </c>
      <c r="J9" s="93">
        <v>1</v>
      </c>
      <c r="K9" s="93">
        <v>0.1</v>
      </c>
      <c r="L9" s="93">
        <v>0</v>
      </c>
      <c r="M9" s="93">
        <v>1</v>
      </c>
      <c r="N9" s="93">
        <v>1</v>
      </c>
      <c r="O9" s="93">
        <v>1</v>
      </c>
      <c r="Q9" s="213" t="s">
        <v>414</v>
      </c>
      <c r="R9" s="214"/>
      <c r="S9" s="215" t="s">
        <v>423</v>
      </c>
      <c r="T9" s="216"/>
    </row>
    <row r="10" spans="1:20" ht="13.5" thickBot="1" x14ac:dyDescent="0.25">
      <c r="B10" s="4" t="s">
        <v>1</v>
      </c>
      <c r="C10" s="4"/>
      <c r="D10" s="6">
        <v>1</v>
      </c>
      <c r="E10" s="63"/>
      <c r="F10" s="63"/>
      <c r="G10" s="93">
        <v>0.25</v>
      </c>
      <c r="H10" s="93">
        <v>0.75</v>
      </c>
      <c r="I10" s="93">
        <v>1</v>
      </c>
      <c r="J10" s="93">
        <v>1</v>
      </c>
      <c r="K10" s="93">
        <v>0.5</v>
      </c>
      <c r="L10" s="93">
        <v>0.5</v>
      </c>
      <c r="M10" s="93">
        <v>1</v>
      </c>
      <c r="N10" s="93">
        <v>0.5</v>
      </c>
      <c r="O10" s="93">
        <v>0.75</v>
      </c>
      <c r="Q10" s="217" t="s">
        <v>415</v>
      </c>
      <c r="R10" s="218"/>
      <c r="S10" s="219" t="s">
        <v>422</v>
      </c>
      <c r="T10" s="220"/>
    </row>
    <row r="11" spans="1:20" x14ac:dyDescent="0.2">
      <c r="B11" s="4" t="s">
        <v>2</v>
      </c>
      <c r="C11" s="4"/>
      <c r="D11" s="35">
        <v>1</v>
      </c>
      <c r="E11" s="64"/>
      <c r="F11" s="64"/>
      <c r="G11" s="94">
        <v>0</v>
      </c>
      <c r="H11" s="94">
        <v>0.5</v>
      </c>
      <c r="I11" s="94">
        <v>0.5</v>
      </c>
      <c r="J11" s="94">
        <v>1</v>
      </c>
      <c r="K11" s="94">
        <v>0.5</v>
      </c>
      <c r="L11" s="94">
        <v>0.5</v>
      </c>
      <c r="M11" s="94">
        <v>0.25</v>
      </c>
      <c r="N11" s="94">
        <v>0.5</v>
      </c>
      <c r="O11" s="94">
        <v>0.25</v>
      </c>
    </row>
    <row r="12" spans="1:20" ht="13.5" thickBot="1" x14ac:dyDescent="0.25">
      <c r="B12" s="4" t="s">
        <v>17</v>
      </c>
      <c r="C12" s="4"/>
      <c r="D12" s="7">
        <v>1</v>
      </c>
      <c r="E12" s="65"/>
      <c r="F12" s="65"/>
      <c r="G12" s="95">
        <v>1</v>
      </c>
      <c r="H12" s="95">
        <v>1</v>
      </c>
      <c r="I12" s="95">
        <v>1</v>
      </c>
      <c r="J12" s="95">
        <v>1</v>
      </c>
      <c r="K12" s="95">
        <v>1</v>
      </c>
      <c r="L12" s="95">
        <v>1</v>
      </c>
      <c r="M12" s="95">
        <v>1</v>
      </c>
      <c r="N12" s="95">
        <v>1</v>
      </c>
      <c r="O12" s="95">
        <v>1</v>
      </c>
    </row>
    <row r="13" spans="1:20" ht="13.5" thickBot="1" x14ac:dyDescent="0.25">
      <c r="B13" s="203" t="s">
        <v>6</v>
      </c>
      <c r="C13" s="203"/>
      <c r="D13" s="203"/>
      <c r="E13" s="58">
        <f>MEDIAN($G13:$O13)</f>
        <v>3.25</v>
      </c>
      <c r="F13" s="58">
        <f>AVERAGE($G13:$O13)</f>
        <v>3.1333333333333333</v>
      </c>
      <c r="G13" s="49">
        <f t="shared" ref="G13:O13" si="2">SUM(G8:G12)</f>
        <v>2.25</v>
      </c>
      <c r="H13" s="49">
        <f t="shared" si="2"/>
        <v>3.85</v>
      </c>
      <c r="I13" s="49">
        <f t="shared" si="2"/>
        <v>3.75</v>
      </c>
      <c r="J13" s="49">
        <f t="shared" si="2"/>
        <v>4</v>
      </c>
      <c r="K13" s="49">
        <f t="shared" si="2"/>
        <v>2.35</v>
      </c>
      <c r="L13" s="49">
        <f t="shared" si="2"/>
        <v>2</v>
      </c>
      <c r="M13" s="49">
        <f t="shared" si="2"/>
        <v>3.5</v>
      </c>
      <c r="N13" s="49">
        <f t="shared" si="2"/>
        <v>3.25</v>
      </c>
      <c r="O13" s="49">
        <f t="shared" si="2"/>
        <v>3.25</v>
      </c>
    </row>
    <row r="14" spans="1:20" x14ac:dyDescent="0.2">
      <c r="B14" s="191"/>
      <c r="C14" s="191"/>
      <c r="D14" s="24">
        <f>AVERAGE(D8:D12)</f>
        <v>1</v>
      </c>
      <c r="E14" s="60"/>
      <c r="F14" s="60"/>
      <c r="H14" s="42"/>
      <c r="I14" s="42"/>
      <c r="J14" s="42"/>
      <c r="K14" s="42"/>
      <c r="L14" s="42"/>
      <c r="M14" s="42"/>
      <c r="N14" s="42"/>
      <c r="O14" s="42"/>
    </row>
    <row r="15" spans="1:20" ht="13.5" thickBot="1" x14ac:dyDescent="0.25">
      <c r="E15" s="60"/>
      <c r="F15" s="60"/>
    </row>
    <row r="16" spans="1:20" ht="21.75" thickTop="1" thickBot="1" x14ac:dyDescent="0.35">
      <c r="A16" s="18" t="s">
        <v>66</v>
      </c>
      <c r="C16" s="18">
        <f>SUM(D19:D22)</f>
        <v>10</v>
      </c>
      <c r="D16" s="28"/>
      <c r="E16" s="60"/>
      <c r="F16" s="60"/>
    </row>
    <row r="17" spans="1:15" ht="21.75" thickTop="1" thickBot="1" x14ac:dyDescent="0.35">
      <c r="A17" s="3"/>
      <c r="D17" s="14"/>
      <c r="E17" s="60"/>
      <c r="F17" s="60"/>
    </row>
    <row r="18" spans="1:15" ht="26.25" thickBot="1" x14ac:dyDescent="0.25">
      <c r="B18" s="36"/>
      <c r="D18" s="9" t="s">
        <v>3</v>
      </c>
      <c r="E18" s="59" t="s">
        <v>21</v>
      </c>
      <c r="F18" s="59" t="s">
        <v>20</v>
      </c>
      <c r="G18" s="44" t="str">
        <f>$G$7</f>
        <v>BYU - Idaho</v>
      </c>
      <c r="H18" s="44" t="str">
        <f>$H$7</f>
        <v>CalPoly - SLO</v>
      </c>
      <c r="I18" s="44" t="str">
        <f>$I$7</f>
        <v>Cal State - LB</v>
      </c>
      <c r="J18" s="44" t="str">
        <f>$J$7</f>
        <v>Colorado State</v>
      </c>
      <c r="K18" s="44" t="str">
        <f>$K$7</f>
        <v>Montana Tech</v>
      </c>
      <c r="L18" s="44" t="str">
        <f>$L$7</f>
        <v>San Jose State</v>
      </c>
      <c r="M18" s="44" t="str">
        <f>$M$7</f>
        <v>U of F</v>
      </c>
      <c r="N18" s="44" t="str">
        <f>$N$7</f>
        <v>U of NM</v>
      </c>
      <c r="O18" s="44" t="str">
        <f>$O$7</f>
        <v>UW</v>
      </c>
    </row>
    <row r="19" spans="1:15" x14ac:dyDescent="0.2">
      <c r="B19" s="4" t="s">
        <v>67</v>
      </c>
      <c r="C19" s="4"/>
      <c r="D19" s="8">
        <v>3</v>
      </c>
      <c r="E19" s="62"/>
      <c r="F19" s="62"/>
      <c r="G19" s="45">
        <f>'Prob#1Rubric'!D3</f>
        <v>1.1500000000000001</v>
      </c>
      <c r="H19" s="45">
        <f>'Prob#1Rubric'!E3</f>
        <v>1.6500000000000001</v>
      </c>
      <c r="I19" s="45">
        <f>'Prob#1Rubric'!F3</f>
        <v>1.7999999999999998</v>
      </c>
      <c r="J19" s="45">
        <f>'Prob#1Rubric'!G3</f>
        <v>1.82</v>
      </c>
      <c r="K19" s="45">
        <f>'Prob#1Rubric'!H3</f>
        <v>1.9500000000000002</v>
      </c>
      <c r="L19" s="45">
        <f>'Prob#1Rubric'!I3</f>
        <v>0</v>
      </c>
      <c r="M19" s="45">
        <f>'Prob#1Rubric'!J3</f>
        <v>1.7000000000000002</v>
      </c>
      <c r="N19" s="45">
        <f>'Prob#1Rubric'!K3</f>
        <v>1.5</v>
      </c>
      <c r="O19" s="45">
        <f>'Prob#1Rubric'!L3</f>
        <v>1.7400000000000002</v>
      </c>
    </row>
    <row r="20" spans="1:15" x14ac:dyDescent="0.2">
      <c r="B20" s="4" t="s">
        <v>68</v>
      </c>
      <c r="C20" s="4"/>
      <c r="D20" s="6">
        <v>2</v>
      </c>
      <c r="E20" s="63"/>
      <c r="F20" s="63"/>
      <c r="G20" s="46">
        <f>SUM('Prob#1Rubric'!D21:D23)</f>
        <v>2</v>
      </c>
      <c r="H20" s="46">
        <f>SUM('Prob#1Rubric'!E21:E23)</f>
        <v>1.75</v>
      </c>
      <c r="I20" s="46">
        <f>SUM('Prob#1Rubric'!F21:F23)</f>
        <v>2</v>
      </c>
      <c r="J20" s="46">
        <f>SUM('Prob#1Rubric'!G21:G23)</f>
        <v>1.75</v>
      </c>
      <c r="K20" s="46">
        <f>SUM('Prob#1Rubric'!H21:H23)</f>
        <v>1.5</v>
      </c>
      <c r="L20" s="46">
        <f>SUM('Prob#1Rubric'!I21:I23)</f>
        <v>0</v>
      </c>
      <c r="M20" s="46">
        <f>SUM('Prob#1Rubric'!J21:J23)</f>
        <v>1.75</v>
      </c>
      <c r="N20" s="46">
        <f>SUM('Prob#1Rubric'!K21:K23)</f>
        <v>1</v>
      </c>
      <c r="O20" s="46">
        <f>SUM('Prob#1Rubric'!L21:L23)</f>
        <v>1.25</v>
      </c>
    </row>
    <row r="21" spans="1:15" x14ac:dyDescent="0.2">
      <c r="B21" s="4" t="s">
        <v>69</v>
      </c>
      <c r="C21" s="4"/>
      <c r="D21" s="6">
        <v>5</v>
      </c>
      <c r="E21" s="63"/>
      <c r="F21" s="63"/>
      <c r="G21" s="46">
        <f>SUM('Prob#1Rubric'!D26:D29)</f>
        <v>3</v>
      </c>
      <c r="H21" s="46">
        <f>SUM('Prob#1Rubric'!E26:E29)</f>
        <v>2</v>
      </c>
      <c r="I21" s="46">
        <f>SUM('Prob#1Rubric'!F26:F29)</f>
        <v>0.05</v>
      </c>
      <c r="J21" s="46">
        <f>SUM('Prob#1Rubric'!G26:G29)</f>
        <v>2.7</v>
      </c>
      <c r="K21" s="46">
        <f>SUM('Prob#1Rubric'!H26:H29)</f>
        <v>1</v>
      </c>
      <c r="L21" s="46">
        <f>SUM('Prob#1Rubric'!I26:I29)</f>
        <v>3.5</v>
      </c>
      <c r="M21" s="46">
        <f>SUM('Prob#1Rubric'!J26:J29)</f>
        <v>4</v>
      </c>
      <c r="N21" s="46">
        <f>SUM('Prob#1Rubric'!K26:K29)</f>
        <v>1.2</v>
      </c>
      <c r="O21" s="46">
        <f>SUM('Prob#1Rubric'!L26:L29)</f>
        <v>0</v>
      </c>
    </row>
    <row r="22" spans="1:15" x14ac:dyDescent="0.2">
      <c r="B22" s="4"/>
      <c r="C22" s="4"/>
      <c r="D22" s="35"/>
      <c r="E22" s="64"/>
      <c r="F22" s="64"/>
      <c r="G22" s="47"/>
      <c r="H22" s="47"/>
      <c r="I22" s="47"/>
      <c r="J22" s="47"/>
      <c r="K22" s="47"/>
      <c r="L22" s="47"/>
      <c r="M22" s="47"/>
      <c r="N22" s="47"/>
      <c r="O22" s="47"/>
    </row>
    <row r="23" spans="1:15" ht="13.5" thickBot="1" x14ac:dyDescent="0.25">
      <c r="B23" s="4"/>
      <c r="C23" s="4"/>
      <c r="D23" s="7"/>
      <c r="E23" s="65"/>
      <c r="F23" s="65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13.5" thickBot="1" x14ac:dyDescent="0.25">
      <c r="B24" s="203" t="str">
        <f>A16</f>
        <v>LEED Credit Comparison</v>
      </c>
      <c r="C24" s="203"/>
      <c r="D24" s="203"/>
      <c r="E24" s="58">
        <f>MEDIAN($G24:$O24)</f>
        <v>4.45</v>
      </c>
      <c r="F24" s="58">
        <f>AVERAGE($G24:$O24)</f>
        <v>4.8622222222222229</v>
      </c>
      <c r="G24" s="49">
        <f t="shared" ref="G24:O24" si="3">SUM(G19:G23)</f>
        <v>6.15</v>
      </c>
      <c r="H24" s="49">
        <f t="shared" si="3"/>
        <v>5.4</v>
      </c>
      <c r="I24" s="49">
        <f t="shared" si="3"/>
        <v>3.8499999999999996</v>
      </c>
      <c r="J24" s="49">
        <f t="shared" si="3"/>
        <v>6.2700000000000005</v>
      </c>
      <c r="K24" s="49">
        <f t="shared" si="3"/>
        <v>4.45</v>
      </c>
      <c r="L24" s="49">
        <f t="shared" si="3"/>
        <v>3.5</v>
      </c>
      <c r="M24" s="49">
        <f t="shared" si="3"/>
        <v>7.45</v>
      </c>
      <c r="N24" s="49">
        <f t="shared" si="3"/>
        <v>3.7</v>
      </c>
      <c r="O24" s="49">
        <f t="shared" si="3"/>
        <v>2.99</v>
      </c>
    </row>
    <row r="25" spans="1:15" x14ac:dyDescent="0.2">
      <c r="B25" s="191"/>
      <c r="C25" s="191"/>
      <c r="D25" s="24">
        <f>AVERAGE(D19:D23)</f>
        <v>3.3333333333333335</v>
      </c>
      <c r="E25" s="61"/>
      <c r="F25" s="61"/>
      <c r="G25" s="50"/>
    </row>
    <row r="26" spans="1:15" ht="13.5" thickBot="1" x14ac:dyDescent="0.25">
      <c r="E26" s="60"/>
      <c r="F26" s="60"/>
    </row>
    <row r="27" spans="1:15" ht="21.75" thickTop="1" thickBot="1" x14ac:dyDescent="0.35">
      <c r="A27" s="19" t="s">
        <v>130</v>
      </c>
      <c r="C27" s="19">
        <f>SUM(D30:D34)</f>
        <v>20</v>
      </c>
      <c r="D27" s="30"/>
      <c r="E27" s="60"/>
      <c r="F27" s="60"/>
    </row>
    <row r="28" spans="1:15" s="10" customFormat="1" ht="21.75" thickTop="1" thickBot="1" x14ac:dyDescent="0.35">
      <c r="A28" s="15"/>
      <c r="D28" s="29"/>
      <c r="E28" s="61"/>
      <c r="F28" s="61"/>
      <c r="G28" s="50"/>
      <c r="H28" s="51"/>
      <c r="I28" s="51"/>
      <c r="J28" s="51"/>
      <c r="K28" s="51"/>
      <c r="L28" s="51"/>
      <c r="M28" s="51"/>
      <c r="N28" s="51"/>
      <c r="O28" s="51"/>
    </row>
    <row r="29" spans="1:15" ht="26.25" thickBot="1" x14ac:dyDescent="0.25">
      <c r="D29" s="9" t="s">
        <v>3</v>
      </c>
      <c r="E29" s="59" t="s">
        <v>21</v>
      </c>
      <c r="F29" s="59" t="s">
        <v>20</v>
      </c>
      <c r="G29" s="44" t="str">
        <f>$G$7</f>
        <v>BYU - Idaho</v>
      </c>
      <c r="H29" s="44" t="str">
        <f>$H$7</f>
        <v>CalPoly - SLO</v>
      </c>
      <c r="I29" s="44" t="str">
        <f>$I$7</f>
        <v>Cal State - LB</v>
      </c>
      <c r="J29" s="44" t="str">
        <f>$J$7</f>
        <v>Colorado State</v>
      </c>
      <c r="K29" s="44" t="str">
        <f>$K$7</f>
        <v>Montana Tech</v>
      </c>
      <c r="L29" s="44" t="str">
        <f>$L$7</f>
        <v>San Jose State</v>
      </c>
      <c r="M29" s="44" t="str">
        <f>$M$7</f>
        <v>U of F</v>
      </c>
      <c r="N29" s="44" t="str">
        <f>$N$7</f>
        <v>U of NM</v>
      </c>
      <c r="O29" s="44" t="str">
        <f>$O$7</f>
        <v>UW</v>
      </c>
    </row>
    <row r="30" spans="1:15" x14ac:dyDescent="0.2">
      <c r="B30" s="4" t="s">
        <v>131</v>
      </c>
      <c r="C30" s="4"/>
      <c r="D30" s="11">
        <v>12</v>
      </c>
      <c r="E30" s="62"/>
      <c r="F30" s="62"/>
      <c r="G30" s="45">
        <f>SUM('Prob#5Rubric'!D4:D13)</f>
        <v>6</v>
      </c>
      <c r="H30" s="45">
        <f>SUM('Prob#5Rubric'!E4:E13)</f>
        <v>10</v>
      </c>
      <c r="I30" s="45">
        <f>SUM('Prob#5Rubric'!F4:F13)</f>
        <v>4.5</v>
      </c>
      <c r="J30" s="45">
        <f>SUM('Prob#5Rubric'!G4:G13)</f>
        <v>6.75</v>
      </c>
      <c r="K30" s="45">
        <f>SUM('Prob#5Rubric'!H4:H13)</f>
        <v>9</v>
      </c>
      <c r="L30" s="45">
        <f>SUM('Prob#5Rubric'!I4:I13)</f>
        <v>5.5</v>
      </c>
      <c r="M30" s="45">
        <f>SUM('Prob#5Rubric'!J4:J13)</f>
        <v>9.5</v>
      </c>
      <c r="N30" s="45">
        <f>SUM('Prob#5Rubric'!K4:K13)</f>
        <v>5</v>
      </c>
      <c r="O30" s="45">
        <f>SUM('Prob#5Rubric'!L4:L13)</f>
        <v>11.25</v>
      </c>
    </row>
    <row r="31" spans="1:15" x14ac:dyDescent="0.2">
      <c r="B31" s="4" t="s">
        <v>132</v>
      </c>
      <c r="C31" s="4"/>
      <c r="D31" s="6">
        <v>6</v>
      </c>
      <c r="E31" s="63"/>
      <c r="F31" s="63"/>
      <c r="G31" s="46">
        <f>SUM('Prob#5Rubric'!D14:D17)</f>
        <v>6</v>
      </c>
      <c r="H31" s="46">
        <f>SUM('Prob#5Rubric'!E14:E17)</f>
        <v>4</v>
      </c>
      <c r="I31" s="46">
        <f>SUM('Prob#5Rubric'!F14:F17)</f>
        <v>2</v>
      </c>
      <c r="J31" s="46">
        <f>SUM('Prob#5Rubric'!G14:G17)</f>
        <v>4.5</v>
      </c>
      <c r="K31" s="46">
        <f>SUM('Prob#5Rubric'!H14:H17)</f>
        <v>4</v>
      </c>
      <c r="L31" s="46">
        <f>SUM('Prob#5Rubric'!I14:I17)</f>
        <v>2.5</v>
      </c>
      <c r="M31" s="46">
        <f>SUM('Prob#5Rubric'!J14:J17)</f>
        <v>5</v>
      </c>
      <c r="N31" s="46">
        <f>SUM('Prob#5Rubric'!K14:K17)</f>
        <v>4.5</v>
      </c>
      <c r="O31" s="46">
        <f>SUM('Prob#5Rubric'!L14:L17)</f>
        <v>6</v>
      </c>
    </row>
    <row r="32" spans="1:15" x14ac:dyDescent="0.2">
      <c r="B32" s="4" t="s">
        <v>133</v>
      </c>
      <c r="C32" s="4"/>
      <c r="D32" s="6">
        <v>2</v>
      </c>
      <c r="E32" s="63"/>
      <c r="F32" s="63"/>
      <c r="G32" s="46">
        <f>SUM('Prob#5Rubric'!D18:D21)</f>
        <v>2</v>
      </c>
      <c r="H32" s="46">
        <f>SUM('Prob#5Rubric'!E18:E21)</f>
        <v>0.5</v>
      </c>
      <c r="I32" s="46">
        <f>SUM('Prob#5Rubric'!F18:F21)</f>
        <v>0.25</v>
      </c>
      <c r="J32" s="46">
        <f>SUM('Prob#5Rubric'!G18:G21)</f>
        <v>2</v>
      </c>
      <c r="K32" s="46">
        <f>SUM('Prob#5Rubric'!H18:H21)</f>
        <v>1</v>
      </c>
      <c r="L32" s="46">
        <f>SUM('Prob#5Rubric'!I18:I21)</f>
        <v>0.5</v>
      </c>
      <c r="M32" s="46">
        <f>SUM('Prob#5Rubric'!J18:J21)</f>
        <v>2</v>
      </c>
      <c r="N32" s="46">
        <f>SUM('Prob#5Rubric'!K18:K21)</f>
        <v>1</v>
      </c>
      <c r="O32" s="46">
        <f>SUM('Prob#5Rubric'!L18:L21)</f>
        <v>2</v>
      </c>
    </row>
    <row r="33" spans="1:15" x14ac:dyDescent="0.2">
      <c r="B33" s="4"/>
      <c r="C33" s="4"/>
      <c r="D33" s="35"/>
      <c r="E33" s="64"/>
      <c r="F33" s="64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3.5" thickBot="1" x14ac:dyDescent="0.25">
      <c r="B34" s="4"/>
      <c r="C34" s="4"/>
      <c r="D34" s="7"/>
      <c r="E34" s="65"/>
      <c r="F34" s="65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3.5" thickBot="1" x14ac:dyDescent="0.25">
      <c r="B35" s="203" t="str">
        <f>A27</f>
        <v>On-Site Renewable</v>
      </c>
      <c r="C35" s="203"/>
      <c r="D35" s="203"/>
      <c r="E35" s="58">
        <f>MEDIAN($G35:$O35)</f>
        <v>14</v>
      </c>
      <c r="F35" s="58">
        <f>AVERAGE($G35:$O35)</f>
        <v>13.027777777777779</v>
      </c>
      <c r="G35" s="49">
        <f t="shared" ref="G35:O35" si="4">SUM(G30:G34)</f>
        <v>14</v>
      </c>
      <c r="H35" s="49">
        <f t="shared" si="4"/>
        <v>14.5</v>
      </c>
      <c r="I35" s="49">
        <f t="shared" si="4"/>
        <v>6.75</v>
      </c>
      <c r="J35" s="49">
        <f t="shared" si="4"/>
        <v>13.25</v>
      </c>
      <c r="K35" s="49">
        <f t="shared" si="4"/>
        <v>14</v>
      </c>
      <c r="L35" s="49">
        <f t="shared" si="4"/>
        <v>8.5</v>
      </c>
      <c r="M35" s="49">
        <f t="shared" si="4"/>
        <v>16.5</v>
      </c>
      <c r="N35" s="49">
        <f t="shared" si="4"/>
        <v>10.5</v>
      </c>
      <c r="O35" s="49">
        <f t="shared" si="4"/>
        <v>19.25</v>
      </c>
    </row>
    <row r="36" spans="1:15" x14ac:dyDescent="0.2">
      <c r="B36" s="191"/>
      <c r="C36" s="191"/>
      <c r="D36" s="24"/>
      <c r="E36" s="61"/>
      <c r="F36" s="61"/>
      <c r="G36" s="50"/>
    </row>
    <row r="37" spans="1:15" ht="13.5" thickBot="1" x14ac:dyDescent="0.25">
      <c r="E37" s="60"/>
      <c r="F37" s="60"/>
    </row>
    <row r="38" spans="1:15" ht="21.75" thickTop="1" thickBot="1" x14ac:dyDescent="0.35">
      <c r="A38" s="20" t="s">
        <v>70</v>
      </c>
      <c r="C38" s="20">
        <f>SUM(D41:D45)</f>
        <v>15</v>
      </c>
      <c r="D38" s="32"/>
      <c r="E38" s="60"/>
      <c r="F38" s="60"/>
    </row>
    <row r="39" spans="1:15" s="10" customFormat="1" ht="21.75" thickTop="1" thickBot="1" x14ac:dyDescent="0.35">
      <c r="A39" s="15"/>
      <c r="D39" s="14"/>
      <c r="E39" s="61"/>
      <c r="F39" s="61"/>
      <c r="G39" s="50"/>
      <c r="H39" s="51"/>
      <c r="I39" s="51"/>
      <c r="J39" s="51"/>
      <c r="K39" s="51"/>
      <c r="L39" s="51"/>
      <c r="M39" s="51"/>
      <c r="N39" s="51"/>
      <c r="O39" s="51"/>
    </row>
    <row r="40" spans="1:15" ht="26.25" thickBot="1" x14ac:dyDescent="0.25">
      <c r="D40" s="9" t="s">
        <v>3</v>
      </c>
      <c r="E40" s="59" t="s">
        <v>21</v>
      </c>
      <c r="F40" s="59" t="s">
        <v>20</v>
      </c>
      <c r="G40" s="44" t="str">
        <f>$G$7</f>
        <v>BYU - Idaho</v>
      </c>
      <c r="H40" s="44" t="str">
        <f>$H$7</f>
        <v>CalPoly - SLO</v>
      </c>
      <c r="I40" s="44" t="str">
        <f>$I$7</f>
        <v>Cal State - LB</v>
      </c>
      <c r="J40" s="44" t="str">
        <f>$J$7</f>
        <v>Colorado State</v>
      </c>
      <c r="K40" s="44" t="str">
        <f>$K$7</f>
        <v>Montana Tech</v>
      </c>
      <c r="L40" s="44" t="str">
        <f>$L$7</f>
        <v>San Jose State</v>
      </c>
      <c r="M40" s="44" t="str">
        <f>$M$7</f>
        <v>U of F</v>
      </c>
      <c r="N40" s="44" t="str">
        <f>$N$7</f>
        <v>U of NM</v>
      </c>
      <c r="O40" s="44" t="str">
        <f>$O$7</f>
        <v>UW</v>
      </c>
    </row>
    <row r="41" spans="1:15" x14ac:dyDescent="0.2">
      <c r="B41" s="4" t="s">
        <v>71</v>
      </c>
      <c r="C41" s="4"/>
      <c r="D41" s="8">
        <v>2</v>
      </c>
      <c r="E41" s="62"/>
      <c r="F41" s="62"/>
      <c r="G41" s="45">
        <f>SUM(' Prob#2Rubric'!D4:D6)</f>
        <v>1.5</v>
      </c>
      <c r="H41" s="45">
        <f>SUM(' Prob#2Rubric'!E4:E6)</f>
        <v>2</v>
      </c>
      <c r="I41" s="45">
        <f>SUM(' Prob#2Rubric'!F4:F6)</f>
        <v>2</v>
      </c>
      <c r="J41" s="45">
        <f>SUM(' Prob#2Rubric'!G4:G6)</f>
        <v>2</v>
      </c>
      <c r="K41" s="45">
        <f>SUM(' Prob#2Rubric'!H4:H6)</f>
        <v>1.5</v>
      </c>
      <c r="L41" s="45">
        <f>SUM(' Prob#2Rubric'!I4:I6)</f>
        <v>1.5</v>
      </c>
      <c r="M41" s="45">
        <f>SUM(' Prob#2Rubric'!J4:J6)</f>
        <v>1.5</v>
      </c>
      <c r="N41" s="45">
        <f>SUM(' Prob#2Rubric'!K4:K6)</f>
        <v>2</v>
      </c>
      <c r="O41" s="45">
        <f>SUM(' Prob#2Rubric'!L4:L6)</f>
        <v>2.5</v>
      </c>
    </row>
    <row r="42" spans="1:15" x14ac:dyDescent="0.2">
      <c r="B42" s="4" t="s">
        <v>70</v>
      </c>
      <c r="C42" s="4"/>
      <c r="D42" s="6">
        <v>6.5</v>
      </c>
      <c r="E42" s="63"/>
      <c r="F42" s="63"/>
      <c r="G42" s="46">
        <f>SUM(' Prob#2Rubric'!D7:D9)</f>
        <v>4</v>
      </c>
      <c r="H42" s="46">
        <f>SUM(' Prob#2Rubric'!E7:E9)</f>
        <v>4.5</v>
      </c>
      <c r="I42" s="46">
        <f>SUM(' Prob#2Rubric'!F7:F9)</f>
        <v>2.5</v>
      </c>
      <c r="J42" s="46">
        <f>SUM(' Prob#2Rubric'!G7:G9)</f>
        <v>6.5</v>
      </c>
      <c r="K42" s="46">
        <f>SUM(' Prob#2Rubric'!H7:H9)</f>
        <v>3.5</v>
      </c>
      <c r="L42" s="46">
        <f>SUM(' Prob#2Rubric'!I7:I9)</f>
        <v>2.5</v>
      </c>
      <c r="M42" s="46">
        <f>SUM(' Prob#2Rubric'!J7:J9)</f>
        <v>4</v>
      </c>
      <c r="N42" s="46">
        <f>SUM(' Prob#2Rubric'!K7:K9)</f>
        <v>3.5</v>
      </c>
      <c r="O42" s="46">
        <f>SUM(' Prob#2Rubric'!L7:L9)</f>
        <v>3.5</v>
      </c>
    </row>
    <row r="43" spans="1:15" x14ac:dyDescent="0.2">
      <c r="B43" s="4" t="s">
        <v>72</v>
      </c>
      <c r="C43" s="4"/>
      <c r="D43" s="6">
        <v>2</v>
      </c>
      <c r="E43" s="63"/>
      <c r="F43" s="63"/>
      <c r="G43" s="46">
        <f>SUM(' Prob#2Rubric'!D10)</f>
        <v>2</v>
      </c>
      <c r="H43" s="46">
        <f>SUM(' Prob#2Rubric'!E10)</f>
        <v>0</v>
      </c>
      <c r="I43" s="46">
        <f>SUM(' Prob#2Rubric'!F10)</f>
        <v>0</v>
      </c>
      <c r="J43" s="46">
        <f>SUM(' Prob#2Rubric'!G10)</f>
        <v>2</v>
      </c>
      <c r="K43" s="46">
        <f>SUM(' Prob#2Rubric'!H10)</f>
        <v>2</v>
      </c>
      <c r="L43" s="46">
        <f>SUM(' Prob#2Rubric'!I10)</f>
        <v>2</v>
      </c>
      <c r="M43" s="46">
        <f>SUM(' Prob#2Rubric'!J10)</f>
        <v>2</v>
      </c>
      <c r="N43" s="46">
        <f>SUM(' Prob#2Rubric'!K10)</f>
        <v>2</v>
      </c>
      <c r="O43" s="46">
        <f>SUM(' Prob#2Rubric'!L10)</f>
        <v>2</v>
      </c>
    </row>
    <row r="44" spans="1:15" x14ac:dyDescent="0.2">
      <c r="B44" s="4" t="s">
        <v>73</v>
      </c>
      <c r="C44" s="4"/>
      <c r="D44" s="6">
        <v>3.5</v>
      </c>
      <c r="E44" s="64"/>
      <c r="F44" s="64"/>
      <c r="G44" s="47">
        <f>SUM(' Prob#2Rubric'!D11:D12)</f>
        <v>1.5</v>
      </c>
      <c r="H44" s="47">
        <f>SUM(' Prob#2Rubric'!E11:E12)</f>
        <v>1.5</v>
      </c>
      <c r="I44" s="47">
        <f>SUM(' Prob#2Rubric'!F11:F12)</f>
        <v>1</v>
      </c>
      <c r="J44" s="47">
        <f>SUM(' Prob#2Rubric'!G11:G12)</f>
        <v>1.5</v>
      </c>
      <c r="K44" s="47">
        <f>SUM(' Prob#2Rubric'!H11:H12)</f>
        <v>0</v>
      </c>
      <c r="L44" s="47">
        <f>SUM(' Prob#2Rubric'!I11:I12)</f>
        <v>1.5</v>
      </c>
      <c r="M44" s="47">
        <f>SUM(' Prob#2Rubric'!J11:J12)</f>
        <v>3.5</v>
      </c>
      <c r="N44" s="47">
        <f>SUM(' Prob#2Rubric'!K11:K12)</f>
        <v>2</v>
      </c>
      <c r="O44" s="47">
        <f>SUM(' Prob#2Rubric'!L11:L12)</f>
        <v>2</v>
      </c>
    </row>
    <row r="45" spans="1:15" ht="13.5" thickBot="1" x14ac:dyDescent="0.25">
      <c r="B45" s="4" t="s">
        <v>74</v>
      </c>
      <c r="C45" s="4"/>
      <c r="D45" s="7">
        <v>1</v>
      </c>
      <c r="E45" s="65"/>
      <c r="F45" s="65"/>
      <c r="G45" s="48">
        <f>SUM(' Prob#2Rubric'!D13)</f>
        <v>1</v>
      </c>
      <c r="H45" s="48">
        <f>SUM(' Prob#2Rubric'!E13)</f>
        <v>1</v>
      </c>
      <c r="I45" s="48">
        <f>SUM(' Prob#2Rubric'!F13)</f>
        <v>0</v>
      </c>
      <c r="J45" s="48">
        <f>SUM(' Prob#2Rubric'!G13)</f>
        <v>1</v>
      </c>
      <c r="K45" s="48">
        <f>SUM(' Prob#2Rubric'!H13)</f>
        <v>1</v>
      </c>
      <c r="L45" s="48">
        <f>SUM(' Prob#2Rubric'!I13)</f>
        <v>0</v>
      </c>
      <c r="M45" s="48">
        <f>SUM(' Prob#2Rubric'!J13)</f>
        <v>0</v>
      </c>
      <c r="N45" s="48">
        <f>SUM(' Prob#2Rubric'!K13)</f>
        <v>1</v>
      </c>
      <c r="O45" s="48">
        <f>SUM(' Prob#2Rubric'!L13)</f>
        <v>1</v>
      </c>
    </row>
    <row r="46" spans="1:15" ht="13.5" thickBot="1" x14ac:dyDescent="0.25">
      <c r="B46" s="203" t="str">
        <f>A38</f>
        <v>Life Cycle Analysis</v>
      </c>
      <c r="C46" s="203"/>
      <c r="D46" s="203"/>
      <c r="E46" s="58">
        <f>MEDIAN($G46:$O46)</f>
        <v>10</v>
      </c>
      <c r="F46" s="58">
        <f>AVERAGE($G46:$O46)</f>
        <v>9.5</v>
      </c>
      <c r="G46" s="49">
        <f t="shared" ref="G46:O46" si="5">SUM(G41:G45)</f>
        <v>10</v>
      </c>
      <c r="H46" s="49">
        <f t="shared" si="5"/>
        <v>9</v>
      </c>
      <c r="I46" s="49">
        <f t="shared" si="5"/>
        <v>5.5</v>
      </c>
      <c r="J46" s="49">
        <f t="shared" si="5"/>
        <v>13</v>
      </c>
      <c r="K46" s="49">
        <f t="shared" si="5"/>
        <v>8</v>
      </c>
      <c r="L46" s="49">
        <f t="shared" si="5"/>
        <v>7.5</v>
      </c>
      <c r="M46" s="49">
        <f t="shared" si="5"/>
        <v>11</v>
      </c>
      <c r="N46" s="49">
        <f t="shared" si="5"/>
        <v>10.5</v>
      </c>
      <c r="O46" s="49">
        <f t="shared" si="5"/>
        <v>11</v>
      </c>
    </row>
    <row r="47" spans="1:15" x14ac:dyDescent="0.2">
      <c r="B47" s="191"/>
      <c r="C47" s="191"/>
      <c r="D47" s="24">
        <f>AVERAGE(D41:D45)</f>
        <v>3</v>
      </c>
      <c r="E47" s="61"/>
      <c r="F47" s="61"/>
      <c r="G47" s="50"/>
    </row>
    <row r="48" spans="1:15" ht="13.5" thickBot="1" x14ac:dyDescent="0.25">
      <c r="E48" s="60"/>
      <c r="F48" s="60"/>
    </row>
    <row r="49" spans="1:15" ht="21.75" thickTop="1" thickBot="1" x14ac:dyDescent="0.35">
      <c r="A49" s="23" t="s">
        <v>36</v>
      </c>
      <c r="C49" s="23">
        <f>SUM(D52:D56)</f>
        <v>15</v>
      </c>
      <c r="D49" s="31"/>
      <c r="E49" s="60"/>
      <c r="F49" s="60"/>
    </row>
    <row r="50" spans="1:15" s="10" customFormat="1" ht="21.75" thickTop="1" thickBot="1" x14ac:dyDescent="0.35">
      <c r="A50" s="15"/>
      <c r="D50" s="14"/>
      <c r="E50" s="61"/>
      <c r="F50" s="61"/>
      <c r="G50" s="50"/>
      <c r="H50" s="51"/>
      <c r="I50" s="51"/>
      <c r="J50" s="51"/>
      <c r="K50" s="51"/>
      <c r="L50" s="51"/>
      <c r="M50" s="51"/>
      <c r="N50" s="51"/>
      <c r="O50" s="51"/>
    </row>
    <row r="51" spans="1:15" ht="26.25" thickBot="1" x14ac:dyDescent="0.25">
      <c r="D51" s="9" t="s">
        <v>3</v>
      </c>
      <c r="E51" s="59" t="s">
        <v>21</v>
      </c>
      <c r="F51" s="59" t="s">
        <v>20</v>
      </c>
      <c r="G51" s="44" t="str">
        <f>$G$7</f>
        <v>BYU - Idaho</v>
      </c>
      <c r="H51" s="44" t="str">
        <f>$H$7</f>
        <v>CalPoly - SLO</v>
      </c>
      <c r="I51" s="44" t="str">
        <f>$I$7</f>
        <v>Cal State - LB</v>
      </c>
      <c r="J51" s="44" t="str">
        <f>$J$7</f>
        <v>Colorado State</v>
      </c>
      <c r="K51" s="44" t="str">
        <f>$K$7</f>
        <v>Montana Tech</v>
      </c>
      <c r="L51" s="44" t="str">
        <f>$L$7</f>
        <v>San Jose State</v>
      </c>
      <c r="M51" s="44" t="str">
        <f>$M$7</f>
        <v>U of F</v>
      </c>
      <c r="N51" s="44" t="str">
        <f>$N$7</f>
        <v>U of NM</v>
      </c>
      <c r="O51" s="44" t="str">
        <f>$O$7</f>
        <v>UW</v>
      </c>
    </row>
    <row r="52" spans="1:15" x14ac:dyDescent="0.2">
      <c r="B52" s="4" t="s">
        <v>75</v>
      </c>
      <c r="C52" s="4"/>
      <c r="D52" s="8">
        <v>10</v>
      </c>
      <c r="E52" s="62"/>
      <c r="F52" s="62"/>
      <c r="G52" s="45">
        <f>SUM('Prob#3Rubric'!E4:E7)</f>
        <v>5.5</v>
      </c>
      <c r="H52" s="45">
        <f>SUM('Prob#3Rubric'!F4:F7)</f>
        <v>2.5</v>
      </c>
      <c r="I52" s="45">
        <f>SUM('Prob#3Rubric'!G4:G7)</f>
        <v>2.5</v>
      </c>
      <c r="J52" s="45">
        <f>SUM('Prob#3Rubric'!H4:H7)</f>
        <v>4</v>
      </c>
      <c r="K52" s="45">
        <f>SUM('Prob#3Rubric'!I4:I7)</f>
        <v>8.5</v>
      </c>
      <c r="L52" s="45">
        <f>SUM('Prob#3Rubric'!J4:J7)</f>
        <v>3</v>
      </c>
      <c r="M52" s="45">
        <f>SUM('Prob#3Rubric'!K4:K7)</f>
        <v>9</v>
      </c>
      <c r="N52" s="45">
        <f>SUM('Prob#3Rubric'!L4:L7)</f>
        <v>6.5</v>
      </c>
      <c r="O52" s="45">
        <f>SUM('Prob#3Rubric'!M4:M7)</f>
        <v>8.5</v>
      </c>
    </row>
    <row r="53" spans="1:15" x14ac:dyDescent="0.2">
      <c r="B53" s="4" t="s">
        <v>76</v>
      </c>
      <c r="C53" s="4"/>
      <c r="D53" s="6">
        <v>5</v>
      </c>
      <c r="E53" s="63"/>
      <c r="F53" s="63"/>
      <c r="G53" s="46">
        <f>SUM('Prob#3Rubric'!E8:E10)</f>
        <v>5</v>
      </c>
      <c r="H53" s="46">
        <f>SUM('Prob#3Rubric'!F8:F10)</f>
        <v>1.5</v>
      </c>
      <c r="I53" s="46">
        <f>SUM('Prob#3Rubric'!G8:G10)</f>
        <v>3.5</v>
      </c>
      <c r="J53" s="46">
        <f>SUM('Prob#3Rubric'!H8:H10)</f>
        <v>5</v>
      </c>
      <c r="K53" s="46">
        <f>SUM('Prob#3Rubric'!I8:I10)</f>
        <v>3.5</v>
      </c>
      <c r="L53" s="46">
        <f>SUM('Prob#3Rubric'!J8:J10)</f>
        <v>0</v>
      </c>
      <c r="M53" s="46">
        <f>SUM('Prob#3Rubric'!K8:K10)</f>
        <v>5</v>
      </c>
      <c r="N53" s="46">
        <f>SUM('Prob#3Rubric'!L8:L10)</f>
        <v>4</v>
      </c>
      <c r="O53" s="46">
        <f>SUM('Prob#3Rubric'!M8:M10)</f>
        <v>5</v>
      </c>
    </row>
    <row r="54" spans="1:15" x14ac:dyDescent="0.2">
      <c r="B54" s="4"/>
      <c r="C54" s="4"/>
      <c r="D54" s="6"/>
      <c r="E54" s="63"/>
      <c r="F54" s="63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B55" s="4"/>
      <c r="C55" s="4"/>
      <c r="D55" s="35"/>
      <c r="E55" s="64"/>
      <c r="F55" s="64"/>
      <c r="G55" s="47"/>
      <c r="H55" s="47"/>
      <c r="I55" s="47"/>
      <c r="J55" s="47"/>
      <c r="K55" s="47"/>
      <c r="L55" s="47"/>
      <c r="M55" s="47"/>
      <c r="N55" s="47"/>
      <c r="O55" s="47"/>
    </row>
    <row r="56" spans="1:15" ht="13.5" thickBot="1" x14ac:dyDescent="0.25">
      <c r="B56" s="4"/>
      <c r="C56" s="4"/>
      <c r="D56" s="7"/>
      <c r="E56" s="65"/>
      <c r="F56" s="65"/>
      <c r="G56" s="48"/>
      <c r="H56" s="48"/>
      <c r="I56" s="48"/>
      <c r="J56" s="48"/>
      <c r="K56" s="48"/>
      <c r="L56" s="48"/>
      <c r="M56" s="48"/>
      <c r="N56" s="48"/>
      <c r="O56" s="48"/>
    </row>
    <row r="57" spans="1:15" ht="13.5" thickBot="1" x14ac:dyDescent="0.25">
      <c r="B57" s="203" t="str">
        <f>A49</f>
        <v>Carbon Footprint</v>
      </c>
      <c r="C57" s="203"/>
      <c r="D57" s="203"/>
      <c r="E57" s="58">
        <f>MEDIAN($G57:$O57)</f>
        <v>10.5</v>
      </c>
      <c r="F57" s="58">
        <f>AVERAGE($G57:$O57)</f>
        <v>9.1666666666666661</v>
      </c>
      <c r="G57" s="49">
        <f t="shared" ref="G57:O57" si="6">SUM(G52:G56)</f>
        <v>10.5</v>
      </c>
      <c r="H57" s="49">
        <f t="shared" si="6"/>
        <v>4</v>
      </c>
      <c r="I57" s="49">
        <f t="shared" si="6"/>
        <v>6</v>
      </c>
      <c r="J57" s="49">
        <f t="shared" si="6"/>
        <v>9</v>
      </c>
      <c r="K57" s="49">
        <f t="shared" si="6"/>
        <v>12</v>
      </c>
      <c r="L57" s="49">
        <f t="shared" si="6"/>
        <v>3</v>
      </c>
      <c r="M57" s="49">
        <f t="shared" si="6"/>
        <v>14</v>
      </c>
      <c r="N57" s="49">
        <f t="shared" si="6"/>
        <v>10.5</v>
      </c>
      <c r="O57" s="49">
        <f t="shared" si="6"/>
        <v>13.5</v>
      </c>
    </row>
    <row r="58" spans="1:15" x14ac:dyDescent="0.2">
      <c r="B58" s="191"/>
      <c r="C58" s="191"/>
      <c r="D58" s="24"/>
      <c r="E58" s="61"/>
      <c r="F58" s="61"/>
      <c r="G58" s="50"/>
    </row>
    <row r="59" spans="1:15" ht="13.5" thickBot="1" x14ac:dyDescent="0.25">
      <c r="E59" s="60"/>
      <c r="F59" s="60"/>
    </row>
    <row r="60" spans="1:15" ht="21.75" thickTop="1" thickBot="1" x14ac:dyDescent="0.35">
      <c r="A60" s="21" t="s">
        <v>126</v>
      </c>
      <c r="C60" s="21">
        <f>SUM(D63:D67)</f>
        <v>15</v>
      </c>
      <c r="D60" s="33"/>
      <c r="E60" s="60"/>
      <c r="F60" s="60"/>
    </row>
    <row r="61" spans="1:15" s="10" customFormat="1" ht="21.75" thickTop="1" thickBot="1" x14ac:dyDescent="0.35">
      <c r="A61" s="15"/>
      <c r="D61" s="14"/>
      <c r="E61" s="61"/>
      <c r="F61" s="61"/>
      <c r="G61" s="50"/>
      <c r="H61" s="51"/>
      <c r="I61" s="51"/>
      <c r="J61" s="51"/>
      <c r="K61" s="51"/>
      <c r="L61" s="51"/>
      <c r="M61" s="51"/>
      <c r="N61" s="51"/>
      <c r="O61" s="51"/>
    </row>
    <row r="62" spans="1:15" ht="26.25" thickBot="1" x14ac:dyDescent="0.25">
      <c r="D62" s="9" t="s">
        <v>3</v>
      </c>
      <c r="E62" s="59" t="s">
        <v>21</v>
      </c>
      <c r="F62" s="59" t="s">
        <v>20</v>
      </c>
      <c r="G62" s="44" t="str">
        <f>$G$7</f>
        <v>BYU - Idaho</v>
      </c>
      <c r="H62" s="44" t="str">
        <f>$H$7</f>
        <v>CalPoly - SLO</v>
      </c>
      <c r="I62" s="44" t="str">
        <f>$I$7</f>
        <v>Cal State - LB</v>
      </c>
      <c r="J62" s="44" t="str">
        <f>$J$7</f>
        <v>Colorado State</v>
      </c>
      <c r="K62" s="44" t="str">
        <f>$K$7</f>
        <v>Montana Tech</v>
      </c>
      <c r="L62" s="44" t="str">
        <f>$L$7</f>
        <v>San Jose State</v>
      </c>
      <c r="M62" s="44" t="str">
        <f>$M$7</f>
        <v>U of F</v>
      </c>
      <c r="N62" s="44" t="str">
        <f>$N$7</f>
        <v>U of NM</v>
      </c>
      <c r="O62" s="44" t="str">
        <f>$O$7</f>
        <v>UW</v>
      </c>
    </row>
    <row r="63" spans="1:15" x14ac:dyDescent="0.2">
      <c r="B63" s="4" t="s">
        <v>127</v>
      </c>
      <c r="C63" s="4"/>
      <c r="D63" s="8">
        <v>6</v>
      </c>
      <c r="E63" s="62"/>
      <c r="F63" s="62"/>
      <c r="G63" s="45">
        <f>SUM('Prob#4Rubric'!D4:D8)</f>
        <v>0.5</v>
      </c>
      <c r="H63" s="45">
        <f>SUM('Prob#4Rubric'!E4:E8)</f>
        <v>2</v>
      </c>
      <c r="I63" s="45">
        <f>SUM('Prob#4Rubric'!F4:F8)</f>
        <v>3.5</v>
      </c>
      <c r="J63" s="45">
        <f>SUM('Prob#4Rubric'!G4:G8)</f>
        <v>5</v>
      </c>
      <c r="K63" s="45">
        <f>SUM('Prob#4Rubric'!H4:H8)</f>
        <v>5</v>
      </c>
      <c r="L63" s="45">
        <f>SUM('Prob#4Rubric'!I4:I8)</f>
        <v>2</v>
      </c>
      <c r="M63" s="45">
        <f>SUM('Prob#4Rubric'!J4:J8)</f>
        <v>4.5</v>
      </c>
      <c r="N63" s="45">
        <f>SUM('Prob#4Rubric'!K4:K8)</f>
        <v>5</v>
      </c>
      <c r="O63" s="45">
        <f>SUM('Prob#4Rubric'!L4:L8)</f>
        <v>2.25</v>
      </c>
    </row>
    <row r="64" spans="1:15" x14ac:dyDescent="0.2">
      <c r="B64" s="4" t="s">
        <v>128</v>
      </c>
      <c r="C64" s="4"/>
      <c r="D64" s="8">
        <v>6</v>
      </c>
      <c r="E64" s="63"/>
      <c r="F64" s="63"/>
      <c r="G64" s="46">
        <f>SUM('Prob#4Rubric'!D9:D13)</f>
        <v>2</v>
      </c>
      <c r="H64" s="46">
        <f>SUM('Prob#4Rubric'!E9:E13)</f>
        <v>0.5</v>
      </c>
      <c r="I64" s="46">
        <f>SUM('Prob#4Rubric'!F9:F13)</f>
        <v>1.5</v>
      </c>
      <c r="J64" s="46">
        <f>SUM('Prob#4Rubric'!G9:G13)</f>
        <v>4</v>
      </c>
      <c r="K64" s="46">
        <f>SUM('Prob#4Rubric'!H9:H13)</f>
        <v>2.75</v>
      </c>
      <c r="L64" s="46">
        <f>SUM('Prob#4Rubric'!I9:I13)</f>
        <v>2</v>
      </c>
      <c r="M64" s="46">
        <f>SUM('Prob#4Rubric'!J9:J13)</f>
        <v>4</v>
      </c>
      <c r="N64" s="46">
        <f>SUM('Prob#4Rubric'!K9:K13)</f>
        <v>1</v>
      </c>
      <c r="O64" s="46">
        <f>SUM('Prob#4Rubric'!L9:L13)</f>
        <v>2.5</v>
      </c>
    </row>
    <row r="65" spans="1:15" x14ac:dyDescent="0.2">
      <c r="B65" s="4" t="s">
        <v>129</v>
      </c>
      <c r="C65" s="4"/>
      <c r="D65" s="8">
        <v>3</v>
      </c>
      <c r="E65" s="63"/>
      <c r="F65" s="63"/>
      <c r="G65" s="46">
        <f>SUM('Prob#4Rubric'!D14:D16)</f>
        <v>1.5</v>
      </c>
      <c r="H65" s="46">
        <f>SUM('Prob#4Rubric'!E14:E16)</f>
        <v>0.25</v>
      </c>
      <c r="I65" s="46">
        <f>SUM('Prob#4Rubric'!F14:F16)</f>
        <v>1.75</v>
      </c>
      <c r="J65" s="46">
        <f>SUM('Prob#4Rubric'!G14:G16)</f>
        <v>3</v>
      </c>
      <c r="K65" s="46">
        <f>SUM('Prob#4Rubric'!H14:H16)</f>
        <v>1.25</v>
      </c>
      <c r="L65" s="46">
        <f>SUM('Prob#4Rubric'!I14:I16)</f>
        <v>1.75</v>
      </c>
      <c r="M65" s="46">
        <f>SUM('Prob#4Rubric'!J14:J16)</f>
        <v>2</v>
      </c>
      <c r="N65" s="46">
        <f>SUM('Prob#4Rubric'!K14:K16)</f>
        <v>1</v>
      </c>
      <c r="O65" s="46">
        <f>SUM('Prob#4Rubric'!L14:L16)</f>
        <v>1.25</v>
      </c>
    </row>
    <row r="66" spans="1:15" x14ac:dyDescent="0.2">
      <c r="B66" s="4"/>
      <c r="C66" s="4"/>
      <c r="D66" s="6"/>
      <c r="E66" s="64"/>
      <c r="F66" s="64"/>
      <c r="G66" s="47"/>
      <c r="H66" s="47"/>
      <c r="I66" s="47"/>
      <c r="J66" s="47"/>
      <c r="K66" s="47"/>
      <c r="L66" s="47"/>
      <c r="M66" s="47"/>
      <c r="N66" s="47"/>
      <c r="O66" s="47"/>
    </row>
    <row r="67" spans="1:15" ht="13.5" thickBot="1" x14ac:dyDescent="0.25">
      <c r="B67" s="4"/>
      <c r="C67" s="4"/>
      <c r="D67" s="7"/>
      <c r="E67" s="65"/>
      <c r="F67" s="65"/>
      <c r="G67" s="48"/>
      <c r="H67" s="48"/>
      <c r="I67" s="48"/>
      <c r="J67" s="48"/>
      <c r="K67" s="48"/>
      <c r="L67" s="48"/>
      <c r="M67" s="48"/>
      <c r="N67" s="48"/>
      <c r="O67" s="48"/>
    </row>
    <row r="68" spans="1:15" ht="13.5" thickBot="1" x14ac:dyDescent="0.25">
      <c r="B68" s="203" t="str">
        <f>A60</f>
        <v>Water Collection and Use</v>
      </c>
      <c r="C68" s="203"/>
      <c r="D68" s="203"/>
      <c r="E68" s="58">
        <f>MEDIAN($G68:$O68)</f>
        <v>6.75</v>
      </c>
      <c r="F68" s="58">
        <f>AVERAGE($G68:$O68)</f>
        <v>7.083333333333333</v>
      </c>
      <c r="G68" s="49">
        <f t="shared" ref="G68:O68" si="7">SUM(G63:G67)</f>
        <v>4</v>
      </c>
      <c r="H68" s="49">
        <f t="shared" si="7"/>
        <v>2.75</v>
      </c>
      <c r="I68" s="49">
        <f t="shared" si="7"/>
        <v>6.75</v>
      </c>
      <c r="J68" s="49">
        <f t="shared" si="7"/>
        <v>12</v>
      </c>
      <c r="K68" s="49">
        <f t="shared" si="7"/>
        <v>9</v>
      </c>
      <c r="L68" s="49">
        <f t="shared" si="7"/>
        <v>5.75</v>
      </c>
      <c r="M68" s="49">
        <f t="shared" si="7"/>
        <v>10.5</v>
      </c>
      <c r="N68" s="49">
        <f t="shared" si="7"/>
        <v>7</v>
      </c>
      <c r="O68" s="49">
        <f t="shared" si="7"/>
        <v>6</v>
      </c>
    </row>
    <row r="69" spans="1:15" x14ac:dyDescent="0.2">
      <c r="B69" s="191"/>
      <c r="C69" s="191"/>
      <c r="D69" s="24">
        <f>AVERAGE(D63:D67)</f>
        <v>5</v>
      </c>
      <c r="E69" s="61"/>
      <c r="F69" s="61"/>
      <c r="G69" s="50"/>
    </row>
    <row r="70" spans="1:15" ht="13.5" thickBot="1" x14ac:dyDescent="0.25">
      <c r="B70" s="4"/>
      <c r="C70" s="4"/>
      <c r="E70" s="60"/>
      <c r="F70" s="60"/>
    </row>
    <row r="71" spans="1:15" ht="21.75" thickTop="1" thickBot="1" x14ac:dyDescent="0.35">
      <c r="A71" s="22" t="s">
        <v>29</v>
      </c>
      <c r="C71" s="22">
        <v>3</v>
      </c>
      <c r="D71" s="34"/>
      <c r="E71" s="60"/>
      <c r="F71" s="60"/>
    </row>
    <row r="72" spans="1:15" s="10" customFormat="1" ht="21.75" thickTop="1" thickBot="1" x14ac:dyDescent="0.35">
      <c r="A72" s="15"/>
      <c r="D72" s="14"/>
      <c r="E72" s="61"/>
      <c r="F72" s="61"/>
      <c r="G72" s="50"/>
      <c r="H72" s="51"/>
      <c r="I72" s="51"/>
      <c r="J72" s="51"/>
      <c r="K72" s="51"/>
      <c r="L72" s="51"/>
      <c r="M72" s="51"/>
      <c r="N72" s="51"/>
      <c r="O72" s="51"/>
    </row>
    <row r="73" spans="1:15" ht="26.25" thickBot="1" x14ac:dyDescent="0.25">
      <c r="D73" s="9" t="s">
        <v>3</v>
      </c>
      <c r="E73" s="59" t="s">
        <v>21</v>
      </c>
      <c r="F73" s="59" t="s">
        <v>20</v>
      </c>
      <c r="G73" s="44" t="str">
        <f>$G$7</f>
        <v>BYU - Idaho</v>
      </c>
      <c r="H73" s="44" t="str">
        <f>$H$7</f>
        <v>CalPoly - SLO</v>
      </c>
      <c r="I73" s="44" t="str">
        <f>$I$7</f>
        <v>Cal State - LB</v>
      </c>
      <c r="J73" s="44" t="str">
        <f>$J$7</f>
        <v>Colorado State</v>
      </c>
      <c r="K73" s="44" t="str">
        <f>$K$7</f>
        <v>Montana Tech</v>
      </c>
      <c r="L73" s="44" t="str">
        <f>$L$7</f>
        <v>San Jose State</v>
      </c>
      <c r="M73" s="44" t="str">
        <f>$M$7</f>
        <v>U of F</v>
      </c>
      <c r="N73" s="44" t="str">
        <f>$N$7</f>
        <v>U of NM</v>
      </c>
      <c r="O73" s="44" t="str">
        <f>$O$7</f>
        <v>UW</v>
      </c>
    </row>
    <row r="74" spans="1:15" x14ac:dyDescent="0.2">
      <c r="B74" s="4" t="s">
        <v>187</v>
      </c>
      <c r="C74" s="4"/>
      <c r="D74" s="8">
        <v>1</v>
      </c>
      <c r="E74" s="62"/>
      <c r="F74" s="62"/>
      <c r="G74" s="45">
        <v>1</v>
      </c>
      <c r="H74" s="45">
        <v>0</v>
      </c>
      <c r="I74" s="45">
        <v>1</v>
      </c>
      <c r="J74" s="45">
        <v>1</v>
      </c>
      <c r="K74" s="45">
        <v>1</v>
      </c>
      <c r="L74" s="45">
        <v>0</v>
      </c>
      <c r="M74" s="45">
        <v>0</v>
      </c>
      <c r="N74" s="45">
        <v>1</v>
      </c>
      <c r="O74" s="45">
        <v>1</v>
      </c>
    </row>
    <row r="75" spans="1:15" x14ac:dyDescent="0.2">
      <c r="B75" s="4" t="s">
        <v>189</v>
      </c>
      <c r="C75" s="4"/>
      <c r="D75" s="8">
        <v>1</v>
      </c>
      <c r="E75" s="84"/>
      <c r="F75" s="84"/>
      <c r="G75" s="85">
        <v>0.5</v>
      </c>
      <c r="H75" s="85">
        <v>0</v>
      </c>
      <c r="I75" s="85">
        <v>0.5</v>
      </c>
      <c r="J75" s="85">
        <v>0.5</v>
      </c>
      <c r="K75" s="85">
        <v>0.5</v>
      </c>
      <c r="L75" s="85">
        <v>0</v>
      </c>
      <c r="M75" s="85">
        <v>0</v>
      </c>
      <c r="N75" s="85">
        <v>0.25</v>
      </c>
      <c r="O75" s="85">
        <v>0.25</v>
      </c>
    </row>
    <row r="76" spans="1:15" x14ac:dyDescent="0.2">
      <c r="B76" s="4" t="s">
        <v>188</v>
      </c>
      <c r="C76" s="4"/>
      <c r="D76" s="6">
        <v>1</v>
      </c>
      <c r="E76" s="63"/>
      <c r="F76" s="63"/>
      <c r="G76" s="46">
        <v>1</v>
      </c>
      <c r="H76" s="46">
        <v>1</v>
      </c>
      <c r="I76" s="46">
        <v>0.5</v>
      </c>
      <c r="J76" s="46">
        <v>1</v>
      </c>
      <c r="K76" s="46">
        <v>0.75</v>
      </c>
      <c r="L76" s="46">
        <v>0</v>
      </c>
      <c r="M76" s="46">
        <v>0</v>
      </c>
      <c r="N76" s="46">
        <v>1</v>
      </c>
      <c r="O76" s="46">
        <v>1</v>
      </c>
    </row>
    <row r="77" spans="1:15" x14ac:dyDescent="0.2">
      <c r="B77" s="4" t="s">
        <v>19</v>
      </c>
      <c r="C77" s="4"/>
      <c r="D77" s="6">
        <v>-5</v>
      </c>
      <c r="E77" s="63"/>
      <c r="F77" s="63"/>
      <c r="G77" s="46">
        <v>0</v>
      </c>
      <c r="H77" s="46">
        <v>0</v>
      </c>
      <c r="I77" s="46"/>
      <c r="J77" s="46">
        <v>0</v>
      </c>
      <c r="K77" s="46">
        <v>-1</v>
      </c>
      <c r="L77" s="46">
        <v>0</v>
      </c>
      <c r="M77" s="46">
        <v>0</v>
      </c>
      <c r="N77" s="46">
        <v>0</v>
      </c>
      <c r="O77" s="46">
        <v>0</v>
      </c>
    </row>
    <row r="78" spans="1:15" x14ac:dyDescent="0.2">
      <c r="B78" s="4" t="s">
        <v>18</v>
      </c>
      <c r="C78" s="4"/>
      <c r="D78" s="6">
        <v>-10</v>
      </c>
      <c r="E78" s="64"/>
      <c r="F78" s="64"/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>
        <v>0</v>
      </c>
    </row>
    <row r="79" spans="1:15" ht="13.5" thickBot="1" x14ac:dyDescent="0.25">
      <c r="B79" s="4"/>
      <c r="C79" s="4"/>
      <c r="D79" s="7"/>
      <c r="E79" s="65"/>
      <c r="F79" s="65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13.5" thickBot="1" x14ac:dyDescent="0.25">
      <c r="B80" s="203" t="s">
        <v>9</v>
      </c>
      <c r="C80" s="203"/>
      <c r="D80" s="203"/>
      <c r="E80" s="58">
        <f>MEDIAN(G80:O80)</f>
        <v>2</v>
      </c>
      <c r="F80" s="58">
        <f>AVERAGE(G80:O80)</f>
        <v>1.5277777777777777</v>
      </c>
      <c r="G80" s="49">
        <f t="shared" ref="G80:O80" si="8">SUM(G74:G79)</f>
        <v>2.5</v>
      </c>
      <c r="H80" s="49">
        <f t="shared" si="8"/>
        <v>1</v>
      </c>
      <c r="I80" s="49">
        <f t="shared" si="8"/>
        <v>2</v>
      </c>
      <c r="J80" s="49">
        <f t="shared" si="8"/>
        <v>2.5</v>
      </c>
      <c r="K80" s="49">
        <f t="shared" si="8"/>
        <v>1.25</v>
      </c>
      <c r="L80" s="49">
        <f t="shared" si="8"/>
        <v>0</v>
      </c>
      <c r="M80" s="49">
        <f t="shared" si="8"/>
        <v>0</v>
      </c>
      <c r="N80" s="49">
        <f t="shared" si="8"/>
        <v>2.25</v>
      </c>
      <c r="O80" s="49">
        <f t="shared" si="8"/>
        <v>2.25</v>
      </c>
    </row>
    <row r="81" spans="4:15" x14ac:dyDescent="0.2">
      <c r="D81" s="25">
        <f>AVERAGE(D74:D79)</f>
        <v>-2.4</v>
      </c>
      <c r="E81" s="60"/>
      <c r="F81" s="60"/>
      <c r="G81" s="1"/>
      <c r="H81" s="1"/>
      <c r="I81" s="1"/>
      <c r="J81" s="1"/>
      <c r="K81" s="1"/>
      <c r="L81" s="1"/>
      <c r="M81" s="1"/>
      <c r="N81" s="1"/>
      <c r="O81" s="1"/>
    </row>
    <row r="82" spans="4:15" x14ac:dyDescent="0.2">
      <c r="E82" s="60"/>
      <c r="F82" s="60"/>
      <c r="G82" s="1"/>
      <c r="H82" s="1"/>
      <c r="I82" s="1"/>
      <c r="J82" s="1"/>
      <c r="K82" s="1"/>
      <c r="L82" s="1"/>
      <c r="M82" s="1"/>
      <c r="N82" s="1"/>
      <c r="O82" s="1"/>
    </row>
    <row r="83" spans="4:15" x14ac:dyDescent="0.2">
      <c r="E83" s="60"/>
      <c r="F83" s="60"/>
      <c r="G83" s="1"/>
      <c r="H83" s="1"/>
      <c r="I83" s="1"/>
      <c r="J83" s="1"/>
      <c r="K83" s="1"/>
      <c r="L83" s="1"/>
      <c r="M83" s="1"/>
      <c r="N83" s="1"/>
      <c r="O83" s="1"/>
    </row>
    <row r="84" spans="4:15" x14ac:dyDescent="0.2">
      <c r="E84" s="60"/>
      <c r="F84" s="60"/>
      <c r="G84" s="1"/>
      <c r="H84" s="1"/>
      <c r="I84" s="1"/>
      <c r="J84" s="1"/>
      <c r="K84" s="1"/>
      <c r="L84" s="1"/>
      <c r="M84" s="1"/>
      <c r="N84" s="1"/>
      <c r="O84" s="1"/>
    </row>
  </sheetData>
  <mergeCells count="14">
    <mergeCell ref="B80:D80"/>
    <mergeCell ref="Q7:T7"/>
    <mergeCell ref="Q8:R8"/>
    <mergeCell ref="S8:T8"/>
    <mergeCell ref="Q9:R9"/>
    <mergeCell ref="S9:T9"/>
    <mergeCell ref="Q10:R10"/>
    <mergeCell ref="S10:T10"/>
    <mergeCell ref="B13:D13"/>
    <mergeCell ref="B24:D24"/>
    <mergeCell ref="B35:D35"/>
    <mergeCell ref="B46:D46"/>
    <mergeCell ref="B57:D57"/>
    <mergeCell ref="B68:D68"/>
  </mergeCells>
  <conditionalFormatting sqref="H14:O14">
    <cfRule type="top10" dxfId="127" priority="1" stopIfTrue="1" percent="1" bottom="1" rank="33"/>
    <cfRule type="top10" dxfId="126" priority="2" stopIfTrue="1" percent="1" rank="33"/>
  </conditionalFormatting>
  <conditionalFormatting sqref="H13:O13">
    <cfRule type="top10" dxfId="125" priority="3" stopIfTrue="1" percent="1" bottom="1" rank="33"/>
    <cfRule type="top10" dxfId="124" priority="4" stopIfTrue="1" percent="1" rank="33"/>
  </conditionalFormatting>
  <conditionalFormatting sqref="H24:O24">
    <cfRule type="top10" dxfId="123" priority="5" stopIfTrue="1" percent="1" bottom="1" rank="33"/>
    <cfRule type="top10" dxfId="122" priority="6" stopIfTrue="1" percent="1" rank="33"/>
  </conditionalFormatting>
  <conditionalFormatting sqref="H35:O35">
    <cfRule type="top10" dxfId="121" priority="7" stopIfTrue="1" percent="1" bottom="1" rank="33"/>
    <cfRule type="top10" dxfId="120" priority="8" stopIfTrue="1" percent="1" rank="33"/>
  </conditionalFormatting>
  <conditionalFormatting sqref="H46:O46">
    <cfRule type="top10" dxfId="119" priority="9" stopIfTrue="1" percent="1" bottom="1" rank="33"/>
    <cfRule type="top10" dxfId="118" priority="10" stopIfTrue="1" percent="1" rank="33"/>
  </conditionalFormatting>
  <conditionalFormatting sqref="H3:O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8:O68">
    <cfRule type="top10" dxfId="117" priority="12" stopIfTrue="1" percent="1" bottom="1" rank="33"/>
    <cfRule type="top10" dxfId="116" priority="13" stopIfTrue="1" percent="1" rank="33"/>
  </conditionalFormatting>
  <conditionalFormatting sqref="H57:O57">
    <cfRule type="top10" dxfId="115" priority="14" stopIfTrue="1" percent="1" bottom="1" rank="33"/>
    <cfRule type="top10" dxfId="114" priority="15" stopIfTrue="1" percent="1" rank="33"/>
  </conditionalFormatting>
  <conditionalFormatting sqref="H80:O80">
    <cfRule type="top10" dxfId="113" priority="16" stopIfTrue="1" percent="1" bottom="1" rank="33"/>
    <cfRule type="top10" dxfId="112" priority="17" stopIfTrue="1" percent="1" rank="33"/>
  </conditionalFormatting>
  <printOptions horizontalCentered="1" verticalCentered="1"/>
  <pageMargins left="0.7" right="0.7" top="0.75" bottom="0.75" header="0.3" footer="0.3"/>
  <pageSetup paperSize="256" scale="54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workbookViewId="0">
      <selection activeCell="Q7" sqref="Q7:T10"/>
    </sheetView>
  </sheetViews>
  <sheetFormatPr defaultRowHeight="12.75" x14ac:dyDescent="0.2"/>
  <cols>
    <col min="1" max="1" width="1.7109375" style="1" customWidth="1"/>
    <col min="2" max="2" width="43.7109375" style="1" customWidth="1"/>
    <col min="3" max="3" width="6.28515625" style="1" customWidth="1"/>
    <col min="4" max="4" width="10.5703125" style="2" customWidth="1"/>
    <col min="5" max="6" width="11.7109375" style="42" customWidth="1"/>
    <col min="7" max="7" width="11.7109375" style="42" hidden="1" customWidth="1"/>
    <col min="8" max="8" width="13.140625" style="43" customWidth="1"/>
    <col min="9" max="15" width="13.140625" style="43" hidden="1" customWidth="1"/>
    <col min="16" max="17" width="9.140625" style="1"/>
    <col min="18" max="18" width="9.140625" style="1" customWidth="1"/>
    <col min="19" max="16384" width="9.140625" style="1"/>
  </cols>
  <sheetData>
    <row r="1" spans="1:20" ht="13.5" thickBot="1" x14ac:dyDescent="0.25"/>
    <row r="2" spans="1:20" ht="26.25" thickBot="1" x14ac:dyDescent="0.35">
      <c r="A2" s="3"/>
      <c r="C2" s="80"/>
      <c r="D2" s="81"/>
      <c r="E2" s="82" t="str">
        <f t="shared" ref="E2:O2" si="0">E7</f>
        <v>Median Score</v>
      </c>
      <c r="F2" s="82" t="str">
        <f t="shared" si="0"/>
        <v>Average Score</v>
      </c>
      <c r="G2" s="82" t="str">
        <f t="shared" si="0"/>
        <v>BYU - Idaho</v>
      </c>
      <c r="H2" s="207" t="str">
        <f t="shared" si="0"/>
        <v>CalPoly - SLO</v>
      </c>
      <c r="I2" s="82" t="str">
        <f t="shared" si="0"/>
        <v>Cal State - LB</v>
      </c>
      <c r="J2" s="82" t="str">
        <f t="shared" si="0"/>
        <v>Colorado State</v>
      </c>
      <c r="K2" s="82" t="str">
        <f t="shared" si="0"/>
        <v>Montana Tech</v>
      </c>
      <c r="L2" s="82" t="str">
        <f t="shared" si="0"/>
        <v>San Jose State</v>
      </c>
      <c r="M2" s="82" t="str">
        <f t="shared" si="0"/>
        <v>U of F</v>
      </c>
      <c r="N2" s="82" t="str">
        <f t="shared" si="0"/>
        <v>U of NM</v>
      </c>
      <c r="O2" s="82" t="str">
        <f t="shared" si="0"/>
        <v>UW</v>
      </c>
    </row>
    <row r="3" spans="1:20" s="66" customFormat="1" ht="15" thickBot="1" x14ac:dyDescent="0.25">
      <c r="B3" s="67"/>
      <c r="C3" s="77">
        <f>C5+C16+C27+C38+C49+C60+C71</f>
        <v>83</v>
      </c>
      <c r="D3" s="78" t="s">
        <v>10</v>
      </c>
      <c r="E3" s="83">
        <f>MEDIAN(E13+E24+E35+E46+E57+E68+E80)</f>
        <v>50.95</v>
      </c>
      <c r="F3" s="83">
        <f>AVERAGE(F13+F24+F35+F46+F57+F68+F80)</f>
        <v>48.301111111111112</v>
      </c>
      <c r="G3" s="79">
        <f t="shared" ref="G3:O3" si="1">G13+G24+G35+G46+G57+G68+G80</f>
        <v>49.4</v>
      </c>
      <c r="H3" s="208">
        <f t="shared" si="1"/>
        <v>40.5</v>
      </c>
      <c r="I3" s="79">
        <f t="shared" si="1"/>
        <v>34.6</v>
      </c>
      <c r="J3" s="79">
        <f t="shared" si="1"/>
        <v>60.019999999999996</v>
      </c>
      <c r="K3" s="79">
        <f t="shared" si="1"/>
        <v>51.05</v>
      </c>
      <c r="L3" s="79">
        <f t="shared" si="1"/>
        <v>30.25</v>
      </c>
      <c r="M3" s="79">
        <f t="shared" si="1"/>
        <v>62.95</v>
      </c>
      <c r="N3" s="79">
        <f t="shared" si="1"/>
        <v>47.7</v>
      </c>
      <c r="O3" s="79">
        <f t="shared" si="1"/>
        <v>58.24</v>
      </c>
    </row>
    <row r="4" spans="1:20" ht="13.5" thickBot="1" x14ac:dyDescent="0.25"/>
    <row r="5" spans="1:20" ht="21.75" thickTop="1" thickBot="1" x14ac:dyDescent="0.35">
      <c r="A5" s="17" t="s">
        <v>5</v>
      </c>
      <c r="B5" s="16"/>
      <c r="C5" s="26">
        <f>SUM(D8:D12)</f>
        <v>5</v>
      </c>
      <c r="D5" s="27"/>
      <c r="E5" s="52"/>
      <c r="F5" s="52"/>
      <c r="G5" s="52"/>
      <c r="O5" s="52"/>
    </row>
    <row r="6" spans="1:20" ht="21.75" thickTop="1" thickBot="1" x14ac:dyDescent="0.35">
      <c r="A6" s="3"/>
      <c r="D6" s="14"/>
    </row>
    <row r="7" spans="1:20" ht="26.25" thickBot="1" x14ac:dyDescent="0.25">
      <c r="D7" s="9" t="s">
        <v>3</v>
      </c>
      <c r="E7" s="59" t="s">
        <v>21</v>
      </c>
      <c r="F7" s="59" t="s">
        <v>20</v>
      </c>
      <c r="G7" s="44" t="s">
        <v>7</v>
      </c>
      <c r="H7" s="44" t="s">
        <v>34</v>
      </c>
      <c r="I7" s="44" t="s">
        <v>62</v>
      </c>
      <c r="J7" s="44" t="s">
        <v>8</v>
      </c>
      <c r="K7" s="44" t="s">
        <v>63</v>
      </c>
      <c r="L7" s="44" t="s">
        <v>64</v>
      </c>
      <c r="M7" s="44" t="s">
        <v>35</v>
      </c>
      <c r="N7" s="44" t="s">
        <v>65</v>
      </c>
      <c r="O7" s="44" t="s">
        <v>28</v>
      </c>
      <c r="Q7" s="221" t="s">
        <v>412</v>
      </c>
      <c r="R7" s="221"/>
      <c r="S7" s="221"/>
      <c r="T7" s="221"/>
    </row>
    <row r="8" spans="1:20" x14ac:dyDescent="0.2">
      <c r="B8" s="4" t="s">
        <v>0</v>
      </c>
      <c r="C8" s="4"/>
      <c r="D8" s="8">
        <v>1</v>
      </c>
      <c r="E8" s="62"/>
      <c r="F8" s="62"/>
      <c r="G8" s="92">
        <v>0</v>
      </c>
      <c r="H8" s="92">
        <f>3/5</f>
        <v>0.6</v>
      </c>
      <c r="I8" s="92">
        <f>(5/5)-0.25</f>
        <v>0.75</v>
      </c>
      <c r="J8" s="92">
        <v>0</v>
      </c>
      <c r="K8" s="92">
        <v>0.25</v>
      </c>
      <c r="L8" s="92">
        <v>0</v>
      </c>
      <c r="M8" s="92">
        <v>0.25</v>
      </c>
      <c r="N8" s="92">
        <v>0.25</v>
      </c>
      <c r="O8" s="92">
        <v>0.25</v>
      </c>
      <c r="Q8" s="209" t="s">
        <v>413</v>
      </c>
      <c r="R8" s="210"/>
      <c r="S8" s="211" t="s">
        <v>423</v>
      </c>
      <c r="T8" s="212"/>
    </row>
    <row r="9" spans="1:20" x14ac:dyDescent="0.2">
      <c r="B9" s="4" t="s">
        <v>16</v>
      </c>
      <c r="C9" s="4"/>
      <c r="D9" s="6">
        <v>1</v>
      </c>
      <c r="E9" s="63"/>
      <c r="F9" s="63"/>
      <c r="G9" s="93">
        <v>1</v>
      </c>
      <c r="H9" s="93">
        <v>1</v>
      </c>
      <c r="I9" s="93">
        <v>0.5</v>
      </c>
      <c r="J9" s="93">
        <v>1</v>
      </c>
      <c r="K9" s="93">
        <v>0.1</v>
      </c>
      <c r="L9" s="93">
        <v>0</v>
      </c>
      <c r="M9" s="93">
        <v>1</v>
      </c>
      <c r="N9" s="93">
        <v>1</v>
      </c>
      <c r="O9" s="93">
        <v>1</v>
      </c>
      <c r="Q9" s="213" t="s">
        <v>414</v>
      </c>
      <c r="R9" s="214"/>
      <c r="S9" s="215" t="s">
        <v>422</v>
      </c>
      <c r="T9" s="216"/>
    </row>
    <row r="10" spans="1:20" ht="13.5" thickBot="1" x14ac:dyDescent="0.25">
      <c r="B10" s="4" t="s">
        <v>1</v>
      </c>
      <c r="C10" s="4"/>
      <c r="D10" s="6">
        <v>1</v>
      </c>
      <c r="E10" s="63"/>
      <c r="F10" s="63"/>
      <c r="G10" s="93">
        <v>0.25</v>
      </c>
      <c r="H10" s="93">
        <v>0.75</v>
      </c>
      <c r="I10" s="93">
        <v>1</v>
      </c>
      <c r="J10" s="93">
        <v>1</v>
      </c>
      <c r="K10" s="93">
        <v>0.5</v>
      </c>
      <c r="L10" s="93">
        <v>0.5</v>
      </c>
      <c r="M10" s="93">
        <v>1</v>
      </c>
      <c r="N10" s="93">
        <v>0.5</v>
      </c>
      <c r="O10" s="93">
        <v>0.75</v>
      </c>
      <c r="Q10" s="217" t="s">
        <v>415</v>
      </c>
      <c r="R10" s="218"/>
      <c r="S10" s="219" t="s">
        <v>423</v>
      </c>
      <c r="T10" s="220"/>
    </row>
    <row r="11" spans="1:20" x14ac:dyDescent="0.2">
      <c r="B11" s="4" t="s">
        <v>2</v>
      </c>
      <c r="C11" s="4"/>
      <c r="D11" s="35">
        <v>1</v>
      </c>
      <c r="E11" s="64"/>
      <c r="F11" s="64"/>
      <c r="G11" s="94">
        <v>0</v>
      </c>
      <c r="H11" s="94">
        <v>0.5</v>
      </c>
      <c r="I11" s="94">
        <v>0.5</v>
      </c>
      <c r="J11" s="94">
        <v>1</v>
      </c>
      <c r="K11" s="94">
        <v>0.5</v>
      </c>
      <c r="L11" s="94">
        <v>0.5</v>
      </c>
      <c r="M11" s="94">
        <v>0.25</v>
      </c>
      <c r="N11" s="94">
        <v>0.5</v>
      </c>
      <c r="O11" s="94">
        <v>0.25</v>
      </c>
    </row>
    <row r="12" spans="1:20" ht="13.5" thickBot="1" x14ac:dyDescent="0.25">
      <c r="B12" s="4" t="s">
        <v>17</v>
      </c>
      <c r="C12" s="4"/>
      <c r="D12" s="7">
        <v>1</v>
      </c>
      <c r="E12" s="65"/>
      <c r="F12" s="65"/>
      <c r="G12" s="95">
        <v>1</v>
      </c>
      <c r="H12" s="95">
        <v>1</v>
      </c>
      <c r="I12" s="95">
        <v>1</v>
      </c>
      <c r="J12" s="95">
        <v>1</v>
      </c>
      <c r="K12" s="95">
        <v>1</v>
      </c>
      <c r="L12" s="95">
        <v>1</v>
      </c>
      <c r="M12" s="95">
        <v>1</v>
      </c>
      <c r="N12" s="95">
        <v>1</v>
      </c>
      <c r="O12" s="95">
        <v>1</v>
      </c>
    </row>
    <row r="13" spans="1:20" ht="13.5" thickBot="1" x14ac:dyDescent="0.25">
      <c r="B13" s="203" t="s">
        <v>6</v>
      </c>
      <c r="C13" s="203"/>
      <c r="D13" s="203"/>
      <c r="E13" s="58">
        <f>MEDIAN($G13:$O13)</f>
        <v>3.25</v>
      </c>
      <c r="F13" s="58">
        <f>AVERAGE($G13:$O13)</f>
        <v>3.1333333333333333</v>
      </c>
      <c r="G13" s="49">
        <f t="shared" ref="G13:O13" si="2">SUM(G8:G12)</f>
        <v>2.25</v>
      </c>
      <c r="H13" s="49">
        <f t="shared" si="2"/>
        <v>3.85</v>
      </c>
      <c r="I13" s="49">
        <f t="shared" si="2"/>
        <v>3.75</v>
      </c>
      <c r="J13" s="49">
        <f t="shared" si="2"/>
        <v>4</v>
      </c>
      <c r="K13" s="49">
        <f t="shared" si="2"/>
        <v>2.35</v>
      </c>
      <c r="L13" s="49">
        <f t="shared" si="2"/>
        <v>2</v>
      </c>
      <c r="M13" s="49">
        <f t="shared" si="2"/>
        <v>3.5</v>
      </c>
      <c r="N13" s="49">
        <f t="shared" si="2"/>
        <v>3.25</v>
      </c>
      <c r="O13" s="49">
        <f t="shared" si="2"/>
        <v>3.25</v>
      </c>
    </row>
    <row r="14" spans="1:20" x14ac:dyDescent="0.2">
      <c r="B14" s="191"/>
      <c r="C14" s="191"/>
      <c r="D14" s="24">
        <f>AVERAGE(D8:D12)</f>
        <v>1</v>
      </c>
      <c r="E14" s="60"/>
      <c r="F14" s="60"/>
      <c r="H14" s="42"/>
      <c r="I14" s="42"/>
      <c r="J14" s="42"/>
      <c r="K14" s="42"/>
      <c r="L14" s="42"/>
      <c r="M14" s="42"/>
      <c r="N14" s="42"/>
      <c r="O14" s="42"/>
    </row>
    <row r="15" spans="1:20" ht="13.5" thickBot="1" x14ac:dyDescent="0.25">
      <c r="E15" s="60"/>
      <c r="F15" s="60"/>
    </row>
    <row r="16" spans="1:20" ht="21.75" thickTop="1" thickBot="1" x14ac:dyDescent="0.35">
      <c r="A16" s="18" t="s">
        <v>66</v>
      </c>
      <c r="C16" s="18">
        <f>SUM(D19:D22)</f>
        <v>10</v>
      </c>
      <c r="D16" s="28"/>
      <c r="E16" s="60"/>
      <c r="F16" s="60"/>
    </row>
    <row r="17" spans="1:15" ht="21.75" thickTop="1" thickBot="1" x14ac:dyDescent="0.35">
      <c r="A17" s="3"/>
      <c r="D17" s="14"/>
      <c r="E17" s="60"/>
      <c r="F17" s="60"/>
    </row>
    <row r="18" spans="1:15" ht="26.25" thickBot="1" x14ac:dyDescent="0.25">
      <c r="B18" s="36"/>
      <c r="D18" s="9" t="s">
        <v>3</v>
      </c>
      <c r="E18" s="59" t="s">
        <v>21</v>
      </c>
      <c r="F18" s="59" t="s">
        <v>20</v>
      </c>
      <c r="G18" s="44" t="str">
        <f>$G$7</f>
        <v>BYU - Idaho</v>
      </c>
      <c r="H18" s="44" t="str">
        <f>$H$7</f>
        <v>CalPoly - SLO</v>
      </c>
      <c r="I18" s="44" t="str">
        <f>$I$7</f>
        <v>Cal State - LB</v>
      </c>
      <c r="J18" s="44" t="str">
        <f>$J$7</f>
        <v>Colorado State</v>
      </c>
      <c r="K18" s="44" t="str">
        <f>$K$7</f>
        <v>Montana Tech</v>
      </c>
      <c r="L18" s="44" t="str">
        <f>$L$7</f>
        <v>San Jose State</v>
      </c>
      <c r="M18" s="44" t="str">
        <f>$M$7</f>
        <v>U of F</v>
      </c>
      <c r="N18" s="44" t="str">
        <f>$N$7</f>
        <v>U of NM</v>
      </c>
      <c r="O18" s="44" t="str">
        <f>$O$7</f>
        <v>UW</v>
      </c>
    </row>
    <row r="19" spans="1:15" x14ac:dyDescent="0.2">
      <c r="B19" s="4" t="s">
        <v>67</v>
      </c>
      <c r="C19" s="4"/>
      <c r="D19" s="8">
        <v>3</v>
      </c>
      <c r="E19" s="62"/>
      <c r="F19" s="62"/>
      <c r="G19" s="45">
        <f>'Prob#1Rubric'!D3</f>
        <v>1.1500000000000001</v>
      </c>
      <c r="H19" s="45">
        <f>'Prob#1Rubric'!E3</f>
        <v>1.6500000000000001</v>
      </c>
      <c r="I19" s="45">
        <f>'Prob#1Rubric'!F3</f>
        <v>1.7999999999999998</v>
      </c>
      <c r="J19" s="45">
        <f>'Prob#1Rubric'!G3</f>
        <v>1.82</v>
      </c>
      <c r="K19" s="45">
        <f>'Prob#1Rubric'!H3</f>
        <v>1.9500000000000002</v>
      </c>
      <c r="L19" s="45">
        <f>'Prob#1Rubric'!I3</f>
        <v>0</v>
      </c>
      <c r="M19" s="45">
        <f>'Prob#1Rubric'!J3</f>
        <v>1.7000000000000002</v>
      </c>
      <c r="N19" s="45">
        <f>'Prob#1Rubric'!K3</f>
        <v>1.5</v>
      </c>
      <c r="O19" s="45">
        <f>'Prob#1Rubric'!L3</f>
        <v>1.7400000000000002</v>
      </c>
    </row>
    <row r="20" spans="1:15" x14ac:dyDescent="0.2">
      <c r="B20" s="4" t="s">
        <v>68</v>
      </c>
      <c r="C20" s="4"/>
      <c r="D20" s="6">
        <v>2</v>
      </c>
      <c r="E20" s="63"/>
      <c r="F20" s="63"/>
      <c r="G20" s="46">
        <f>SUM('Prob#1Rubric'!D21:D23)</f>
        <v>2</v>
      </c>
      <c r="H20" s="46">
        <f>SUM('Prob#1Rubric'!E21:E23)</f>
        <v>1.75</v>
      </c>
      <c r="I20" s="46">
        <f>SUM('Prob#1Rubric'!F21:F23)</f>
        <v>2</v>
      </c>
      <c r="J20" s="46">
        <f>SUM('Prob#1Rubric'!G21:G23)</f>
        <v>1.75</v>
      </c>
      <c r="K20" s="46">
        <f>SUM('Prob#1Rubric'!H21:H23)</f>
        <v>1.5</v>
      </c>
      <c r="L20" s="46">
        <f>SUM('Prob#1Rubric'!I21:I23)</f>
        <v>0</v>
      </c>
      <c r="M20" s="46">
        <f>SUM('Prob#1Rubric'!J21:J23)</f>
        <v>1.75</v>
      </c>
      <c r="N20" s="46">
        <f>SUM('Prob#1Rubric'!K21:K23)</f>
        <v>1</v>
      </c>
      <c r="O20" s="46">
        <f>SUM('Prob#1Rubric'!L21:L23)</f>
        <v>1.25</v>
      </c>
    </row>
    <row r="21" spans="1:15" x14ac:dyDescent="0.2">
      <c r="B21" s="4" t="s">
        <v>69</v>
      </c>
      <c r="C21" s="4"/>
      <c r="D21" s="6">
        <v>5</v>
      </c>
      <c r="E21" s="63"/>
      <c r="F21" s="63"/>
      <c r="G21" s="46">
        <f>SUM('Prob#1Rubric'!D26:D29)</f>
        <v>3</v>
      </c>
      <c r="H21" s="46">
        <f>SUM('Prob#1Rubric'!E26:E29)</f>
        <v>2</v>
      </c>
      <c r="I21" s="46">
        <f>SUM('Prob#1Rubric'!F26:F29)</f>
        <v>0.05</v>
      </c>
      <c r="J21" s="46">
        <f>SUM('Prob#1Rubric'!G26:G29)</f>
        <v>2.7</v>
      </c>
      <c r="K21" s="46">
        <f>SUM('Prob#1Rubric'!H26:H29)</f>
        <v>1</v>
      </c>
      <c r="L21" s="46">
        <f>SUM('Prob#1Rubric'!I26:I29)</f>
        <v>3.5</v>
      </c>
      <c r="M21" s="46">
        <f>SUM('Prob#1Rubric'!J26:J29)</f>
        <v>4</v>
      </c>
      <c r="N21" s="46">
        <f>SUM('Prob#1Rubric'!K26:K29)</f>
        <v>1.2</v>
      </c>
      <c r="O21" s="46">
        <f>SUM('Prob#1Rubric'!L26:L29)</f>
        <v>0</v>
      </c>
    </row>
    <row r="22" spans="1:15" x14ac:dyDescent="0.2">
      <c r="B22" s="4"/>
      <c r="C22" s="4"/>
      <c r="D22" s="35"/>
      <c r="E22" s="64"/>
      <c r="F22" s="64"/>
      <c r="G22" s="47"/>
      <c r="H22" s="47"/>
      <c r="I22" s="47"/>
      <c r="J22" s="47"/>
      <c r="K22" s="47"/>
      <c r="L22" s="47"/>
      <c r="M22" s="47"/>
      <c r="N22" s="47"/>
      <c r="O22" s="47"/>
    </row>
    <row r="23" spans="1:15" ht="13.5" thickBot="1" x14ac:dyDescent="0.25">
      <c r="B23" s="4"/>
      <c r="C23" s="4"/>
      <c r="D23" s="7"/>
      <c r="E23" s="65"/>
      <c r="F23" s="65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13.5" thickBot="1" x14ac:dyDescent="0.25">
      <c r="B24" s="203" t="str">
        <f>A16</f>
        <v>LEED Credit Comparison</v>
      </c>
      <c r="C24" s="203"/>
      <c r="D24" s="203"/>
      <c r="E24" s="58">
        <f>MEDIAN($G24:$O24)</f>
        <v>4.45</v>
      </c>
      <c r="F24" s="58">
        <f>AVERAGE($G24:$O24)</f>
        <v>4.8622222222222229</v>
      </c>
      <c r="G24" s="49">
        <f t="shared" ref="G24:O24" si="3">SUM(G19:G23)</f>
        <v>6.15</v>
      </c>
      <c r="H24" s="49">
        <f t="shared" si="3"/>
        <v>5.4</v>
      </c>
      <c r="I24" s="49">
        <f t="shared" si="3"/>
        <v>3.8499999999999996</v>
      </c>
      <c r="J24" s="49">
        <f t="shared" si="3"/>
        <v>6.2700000000000005</v>
      </c>
      <c r="K24" s="49">
        <f t="shared" si="3"/>
        <v>4.45</v>
      </c>
      <c r="L24" s="49">
        <f t="shared" si="3"/>
        <v>3.5</v>
      </c>
      <c r="M24" s="49">
        <f t="shared" si="3"/>
        <v>7.45</v>
      </c>
      <c r="N24" s="49">
        <f t="shared" si="3"/>
        <v>3.7</v>
      </c>
      <c r="O24" s="49">
        <f t="shared" si="3"/>
        <v>2.99</v>
      </c>
    </row>
    <row r="25" spans="1:15" x14ac:dyDescent="0.2">
      <c r="B25" s="191"/>
      <c r="C25" s="191"/>
      <c r="D25" s="24">
        <f>AVERAGE(D19:D23)</f>
        <v>3.3333333333333335</v>
      </c>
      <c r="E25" s="61"/>
      <c r="F25" s="61"/>
      <c r="G25" s="50"/>
    </row>
    <row r="26" spans="1:15" ht="13.5" thickBot="1" x14ac:dyDescent="0.25">
      <c r="E26" s="60"/>
      <c r="F26" s="60"/>
    </row>
    <row r="27" spans="1:15" ht="21.75" thickTop="1" thickBot="1" x14ac:dyDescent="0.35">
      <c r="A27" s="19" t="s">
        <v>130</v>
      </c>
      <c r="C27" s="19">
        <f>SUM(D30:D34)</f>
        <v>20</v>
      </c>
      <c r="D27" s="30"/>
      <c r="E27" s="60"/>
      <c r="F27" s="60"/>
    </row>
    <row r="28" spans="1:15" s="10" customFormat="1" ht="21.75" thickTop="1" thickBot="1" x14ac:dyDescent="0.35">
      <c r="A28" s="15"/>
      <c r="D28" s="29"/>
      <c r="E28" s="61"/>
      <c r="F28" s="61"/>
      <c r="G28" s="50"/>
      <c r="H28" s="51"/>
      <c r="I28" s="51"/>
      <c r="J28" s="51"/>
      <c r="K28" s="51"/>
      <c r="L28" s="51"/>
      <c r="M28" s="51"/>
      <c r="N28" s="51"/>
      <c r="O28" s="51"/>
    </row>
    <row r="29" spans="1:15" ht="26.25" thickBot="1" x14ac:dyDescent="0.25">
      <c r="D29" s="9" t="s">
        <v>3</v>
      </c>
      <c r="E29" s="59" t="s">
        <v>21</v>
      </c>
      <c r="F29" s="59" t="s">
        <v>20</v>
      </c>
      <c r="G29" s="44" t="str">
        <f>$G$7</f>
        <v>BYU - Idaho</v>
      </c>
      <c r="H29" s="44" t="str">
        <f>$H$7</f>
        <v>CalPoly - SLO</v>
      </c>
      <c r="I29" s="44" t="str">
        <f>$I$7</f>
        <v>Cal State - LB</v>
      </c>
      <c r="J29" s="44" t="str">
        <f>$J$7</f>
        <v>Colorado State</v>
      </c>
      <c r="K29" s="44" t="str">
        <f>$K$7</f>
        <v>Montana Tech</v>
      </c>
      <c r="L29" s="44" t="str">
        <f>$L$7</f>
        <v>San Jose State</v>
      </c>
      <c r="M29" s="44" t="str">
        <f>$M$7</f>
        <v>U of F</v>
      </c>
      <c r="N29" s="44" t="str">
        <f>$N$7</f>
        <v>U of NM</v>
      </c>
      <c r="O29" s="44" t="str">
        <f>$O$7</f>
        <v>UW</v>
      </c>
    </row>
    <row r="30" spans="1:15" x14ac:dyDescent="0.2">
      <c r="B30" s="4" t="s">
        <v>131</v>
      </c>
      <c r="C30" s="4"/>
      <c r="D30" s="11">
        <v>12</v>
      </c>
      <c r="E30" s="62"/>
      <c r="F30" s="62"/>
      <c r="G30" s="45">
        <f>SUM('Prob#5Rubric'!D4:D13)</f>
        <v>6</v>
      </c>
      <c r="H30" s="45">
        <f>SUM('Prob#5Rubric'!E4:E13)</f>
        <v>10</v>
      </c>
      <c r="I30" s="45">
        <f>SUM('Prob#5Rubric'!F4:F13)</f>
        <v>4.5</v>
      </c>
      <c r="J30" s="45">
        <f>SUM('Prob#5Rubric'!G4:G13)</f>
        <v>6.75</v>
      </c>
      <c r="K30" s="45">
        <f>SUM('Prob#5Rubric'!H4:H13)</f>
        <v>9</v>
      </c>
      <c r="L30" s="45">
        <f>SUM('Prob#5Rubric'!I4:I13)</f>
        <v>5.5</v>
      </c>
      <c r="M30" s="45">
        <f>SUM('Prob#5Rubric'!J4:J13)</f>
        <v>9.5</v>
      </c>
      <c r="N30" s="45">
        <f>SUM('Prob#5Rubric'!K4:K13)</f>
        <v>5</v>
      </c>
      <c r="O30" s="45">
        <f>SUM('Prob#5Rubric'!L4:L13)</f>
        <v>11.25</v>
      </c>
    </row>
    <row r="31" spans="1:15" x14ac:dyDescent="0.2">
      <c r="B31" s="4" t="s">
        <v>132</v>
      </c>
      <c r="C31" s="4"/>
      <c r="D31" s="6">
        <v>6</v>
      </c>
      <c r="E31" s="63"/>
      <c r="F31" s="63"/>
      <c r="G31" s="46">
        <f>SUM('Prob#5Rubric'!D14:D17)</f>
        <v>6</v>
      </c>
      <c r="H31" s="46">
        <f>SUM('Prob#5Rubric'!E14:E17)</f>
        <v>4</v>
      </c>
      <c r="I31" s="46">
        <f>SUM('Prob#5Rubric'!F14:F17)</f>
        <v>2</v>
      </c>
      <c r="J31" s="46">
        <f>SUM('Prob#5Rubric'!G14:G17)</f>
        <v>4.5</v>
      </c>
      <c r="K31" s="46">
        <f>SUM('Prob#5Rubric'!H14:H17)</f>
        <v>4</v>
      </c>
      <c r="L31" s="46">
        <f>SUM('Prob#5Rubric'!I14:I17)</f>
        <v>2.5</v>
      </c>
      <c r="M31" s="46">
        <f>SUM('Prob#5Rubric'!J14:J17)</f>
        <v>5</v>
      </c>
      <c r="N31" s="46">
        <f>SUM('Prob#5Rubric'!K14:K17)</f>
        <v>4.5</v>
      </c>
      <c r="O31" s="46">
        <f>SUM('Prob#5Rubric'!L14:L17)</f>
        <v>6</v>
      </c>
    </row>
    <row r="32" spans="1:15" x14ac:dyDescent="0.2">
      <c r="B32" s="4" t="s">
        <v>133</v>
      </c>
      <c r="C32" s="4"/>
      <c r="D32" s="6">
        <v>2</v>
      </c>
      <c r="E32" s="63"/>
      <c r="F32" s="63"/>
      <c r="G32" s="46">
        <f>SUM('Prob#5Rubric'!D18:D21)</f>
        <v>2</v>
      </c>
      <c r="H32" s="46">
        <f>SUM('Prob#5Rubric'!E18:E21)</f>
        <v>0.5</v>
      </c>
      <c r="I32" s="46">
        <f>SUM('Prob#5Rubric'!F18:F21)</f>
        <v>0.25</v>
      </c>
      <c r="J32" s="46">
        <f>SUM('Prob#5Rubric'!G18:G21)</f>
        <v>2</v>
      </c>
      <c r="K32" s="46">
        <f>SUM('Prob#5Rubric'!H18:H21)</f>
        <v>1</v>
      </c>
      <c r="L32" s="46">
        <f>SUM('Prob#5Rubric'!I18:I21)</f>
        <v>0.5</v>
      </c>
      <c r="M32" s="46">
        <f>SUM('Prob#5Rubric'!J18:J21)</f>
        <v>2</v>
      </c>
      <c r="N32" s="46">
        <f>SUM('Prob#5Rubric'!K18:K21)</f>
        <v>1</v>
      </c>
      <c r="O32" s="46">
        <f>SUM('Prob#5Rubric'!L18:L21)</f>
        <v>2</v>
      </c>
    </row>
    <row r="33" spans="1:15" x14ac:dyDescent="0.2">
      <c r="B33" s="4"/>
      <c r="C33" s="4"/>
      <c r="D33" s="35"/>
      <c r="E33" s="64"/>
      <c r="F33" s="64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3.5" thickBot="1" x14ac:dyDescent="0.25">
      <c r="B34" s="4"/>
      <c r="C34" s="4"/>
      <c r="D34" s="7"/>
      <c r="E34" s="65"/>
      <c r="F34" s="65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3.5" thickBot="1" x14ac:dyDescent="0.25">
      <c r="B35" s="203" t="str">
        <f>A27</f>
        <v>On-Site Renewable</v>
      </c>
      <c r="C35" s="203"/>
      <c r="D35" s="203"/>
      <c r="E35" s="58">
        <f>MEDIAN($G35:$O35)</f>
        <v>14</v>
      </c>
      <c r="F35" s="58">
        <f>AVERAGE($G35:$O35)</f>
        <v>13.027777777777779</v>
      </c>
      <c r="G35" s="49">
        <f t="shared" ref="G35:O35" si="4">SUM(G30:G34)</f>
        <v>14</v>
      </c>
      <c r="H35" s="49">
        <f t="shared" si="4"/>
        <v>14.5</v>
      </c>
      <c r="I35" s="49">
        <f t="shared" si="4"/>
        <v>6.75</v>
      </c>
      <c r="J35" s="49">
        <f t="shared" si="4"/>
        <v>13.25</v>
      </c>
      <c r="K35" s="49">
        <f t="shared" si="4"/>
        <v>14</v>
      </c>
      <c r="L35" s="49">
        <f t="shared" si="4"/>
        <v>8.5</v>
      </c>
      <c r="M35" s="49">
        <f t="shared" si="4"/>
        <v>16.5</v>
      </c>
      <c r="N35" s="49">
        <f t="shared" si="4"/>
        <v>10.5</v>
      </c>
      <c r="O35" s="49">
        <f t="shared" si="4"/>
        <v>19.25</v>
      </c>
    </row>
    <row r="36" spans="1:15" x14ac:dyDescent="0.2">
      <c r="B36" s="191"/>
      <c r="C36" s="191"/>
      <c r="D36" s="24"/>
      <c r="E36" s="61"/>
      <c r="F36" s="61"/>
      <c r="G36" s="50"/>
    </row>
    <row r="37" spans="1:15" ht="13.5" thickBot="1" x14ac:dyDescent="0.25">
      <c r="E37" s="60"/>
      <c r="F37" s="60"/>
    </row>
    <row r="38" spans="1:15" ht="21.75" thickTop="1" thickBot="1" x14ac:dyDescent="0.35">
      <c r="A38" s="20" t="s">
        <v>70</v>
      </c>
      <c r="C38" s="20">
        <f>SUM(D41:D45)</f>
        <v>15</v>
      </c>
      <c r="D38" s="32"/>
      <c r="E38" s="60"/>
      <c r="F38" s="60"/>
    </row>
    <row r="39" spans="1:15" s="10" customFormat="1" ht="21.75" thickTop="1" thickBot="1" x14ac:dyDescent="0.35">
      <c r="A39" s="15"/>
      <c r="D39" s="14"/>
      <c r="E39" s="61"/>
      <c r="F39" s="61"/>
      <c r="G39" s="50"/>
      <c r="H39" s="51"/>
      <c r="I39" s="51"/>
      <c r="J39" s="51"/>
      <c r="K39" s="51"/>
      <c r="L39" s="51"/>
      <c r="M39" s="51"/>
      <c r="N39" s="51"/>
      <c r="O39" s="51"/>
    </row>
    <row r="40" spans="1:15" ht="26.25" thickBot="1" x14ac:dyDescent="0.25">
      <c r="D40" s="9" t="s">
        <v>3</v>
      </c>
      <c r="E40" s="59" t="s">
        <v>21</v>
      </c>
      <c r="F40" s="59" t="s">
        <v>20</v>
      </c>
      <c r="G40" s="44" t="str">
        <f>$G$7</f>
        <v>BYU - Idaho</v>
      </c>
      <c r="H40" s="44" t="str">
        <f>$H$7</f>
        <v>CalPoly - SLO</v>
      </c>
      <c r="I40" s="44" t="str">
        <f>$I$7</f>
        <v>Cal State - LB</v>
      </c>
      <c r="J40" s="44" t="str">
        <f>$J$7</f>
        <v>Colorado State</v>
      </c>
      <c r="K40" s="44" t="str">
        <f>$K$7</f>
        <v>Montana Tech</v>
      </c>
      <c r="L40" s="44" t="str">
        <f>$L$7</f>
        <v>San Jose State</v>
      </c>
      <c r="M40" s="44" t="str">
        <f>$M$7</f>
        <v>U of F</v>
      </c>
      <c r="N40" s="44" t="str">
        <f>$N$7</f>
        <v>U of NM</v>
      </c>
      <c r="O40" s="44" t="str">
        <f>$O$7</f>
        <v>UW</v>
      </c>
    </row>
    <row r="41" spans="1:15" x14ac:dyDescent="0.2">
      <c r="B41" s="4" t="s">
        <v>71</v>
      </c>
      <c r="C41" s="4"/>
      <c r="D41" s="8">
        <v>2</v>
      </c>
      <c r="E41" s="62"/>
      <c r="F41" s="62"/>
      <c r="G41" s="45">
        <f>SUM(' Prob#2Rubric'!D4:D6)</f>
        <v>1.5</v>
      </c>
      <c r="H41" s="45">
        <f>SUM(' Prob#2Rubric'!E4:E6)</f>
        <v>2</v>
      </c>
      <c r="I41" s="45">
        <f>SUM(' Prob#2Rubric'!F4:F6)</f>
        <v>2</v>
      </c>
      <c r="J41" s="45">
        <f>SUM(' Prob#2Rubric'!G4:G6)</f>
        <v>2</v>
      </c>
      <c r="K41" s="45">
        <f>SUM(' Prob#2Rubric'!H4:H6)</f>
        <v>1.5</v>
      </c>
      <c r="L41" s="45">
        <f>SUM(' Prob#2Rubric'!I4:I6)</f>
        <v>1.5</v>
      </c>
      <c r="M41" s="45">
        <f>SUM(' Prob#2Rubric'!J4:J6)</f>
        <v>1.5</v>
      </c>
      <c r="N41" s="45">
        <f>SUM(' Prob#2Rubric'!K4:K6)</f>
        <v>2</v>
      </c>
      <c r="O41" s="45">
        <f>SUM(' Prob#2Rubric'!L4:L6)</f>
        <v>2.5</v>
      </c>
    </row>
    <row r="42" spans="1:15" x14ac:dyDescent="0.2">
      <c r="B42" s="4" t="s">
        <v>70</v>
      </c>
      <c r="C42" s="4"/>
      <c r="D42" s="6">
        <v>6.5</v>
      </c>
      <c r="E42" s="63"/>
      <c r="F42" s="63"/>
      <c r="G42" s="46">
        <f>SUM(' Prob#2Rubric'!D7:D9)</f>
        <v>4</v>
      </c>
      <c r="H42" s="46">
        <f>SUM(' Prob#2Rubric'!E7:E9)</f>
        <v>4.5</v>
      </c>
      <c r="I42" s="46">
        <f>SUM(' Prob#2Rubric'!F7:F9)</f>
        <v>2.5</v>
      </c>
      <c r="J42" s="46">
        <f>SUM(' Prob#2Rubric'!G7:G9)</f>
        <v>6.5</v>
      </c>
      <c r="K42" s="46">
        <f>SUM(' Prob#2Rubric'!H7:H9)</f>
        <v>3.5</v>
      </c>
      <c r="L42" s="46">
        <f>SUM(' Prob#2Rubric'!I7:I9)</f>
        <v>2.5</v>
      </c>
      <c r="M42" s="46">
        <f>SUM(' Prob#2Rubric'!J7:J9)</f>
        <v>4</v>
      </c>
      <c r="N42" s="46">
        <f>SUM(' Prob#2Rubric'!K7:K9)</f>
        <v>3.5</v>
      </c>
      <c r="O42" s="46">
        <f>SUM(' Prob#2Rubric'!L7:L9)</f>
        <v>3.5</v>
      </c>
    </row>
    <row r="43" spans="1:15" x14ac:dyDescent="0.2">
      <c r="B43" s="4" t="s">
        <v>72</v>
      </c>
      <c r="C43" s="4"/>
      <c r="D43" s="6">
        <v>2</v>
      </c>
      <c r="E43" s="63"/>
      <c r="F43" s="63"/>
      <c r="G43" s="46">
        <f>SUM(' Prob#2Rubric'!D10)</f>
        <v>2</v>
      </c>
      <c r="H43" s="46">
        <f>SUM(' Prob#2Rubric'!E10)</f>
        <v>0</v>
      </c>
      <c r="I43" s="46">
        <f>SUM(' Prob#2Rubric'!F10)</f>
        <v>0</v>
      </c>
      <c r="J43" s="46">
        <f>SUM(' Prob#2Rubric'!G10)</f>
        <v>2</v>
      </c>
      <c r="K43" s="46">
        <f>SUM(' Prob#2Rubric'!H10)</f>
        <v>2</v>
      </c>
      <c r="L43" s="46">
        <f>SUM(' Prob#2Rubric'!I10)</f>
        <v>2</v>
      </c>
      <c r="M43" s="46">
        <f>SUM(' Prob#2Rubric'!J10)</f>
        <v>2</v>
      </c>
      <c r="N43" s="46">
        <f>SUM(' Prob#2Rubric'!K10)</f>
        <v>2</v>
      </c>
      <c r="O43" s="46">
        <f>SUM(' Prob#2Rubric'!L10)</f>
        <v>2</v>
      </c>
    </row>
    <row r="44" spans="1:15" x14ac:dyDescent="0.2">
      <c r="B44" s="4" t="s">
        <v>73</v>
      </c>
      <c r="C44" s="4"/>
      <c r="D44" s="6">
        <v>3.5</v>
      </c>
      <c r="E44" s="64"/>
      <c r="F44" s="64"/>
      <c r="G44" s="47">
        <f>SUM(' Prob#2Rubric'!D11:D12)</f>
        <v>1.5</v>
      </c>
      <c r="H44" s="47">
        <f>SUM(' Prob#2Rubric'!E11:E12)</f>
        <v>1.5</v>
      </c>
      <c r="I44" s="47">
        <f>SUM(' Prob#2Rubric'!F11:F12)</f>
        <v>1</v>
      </c>
      <c r="J44" s="47">
        <f>SUM(' Prob#2Rubric'!G11:G12)</f>
        <v>1.5</v>
      </c>
      <c r="K44" s="47">
        <f>SUM(' Prob#2Rubric'!H11:H12)</f>
        <v>0</v>
      </c>
      <c r="L44" s="47">
        <f>SUM(' Prob#2Rubric'!I11:I12)</f>
        <v>1.5</v>
      </c>
      <c r="M44" s="47">
        <f>SUM(' Prob#2Rubric'!J11:J12)</f>
        <v>3.5</v>
      </c>
      <c r="N44" s="47">
        <f>SUM(' Prob#2Rubric'!K11:K12)</f>
        <v>2</v>
      </c>
      <c r="O44" s="47">
        <f>SUM(' Prob#2Rubric'!L11:L12)</f>
        <v>2</v>
      </c>
    </row>
    <row r="45" spans="1:15" ht="13.5" thickBot="1" x14ac:dyDescent="0.25">
      <c r="B45" s="4" t="s">
        <v>74</v>
      </c>
      <c r="C45" s="4"/>
      <c r="D45" s="7">
        <v>1</v>
      </c>
      <c r="E45" s="65"/>
      <c r="F45" s="65"/>
      <c r="G45" s="48">
        <f>SUM(' Prob#2Rubric'!D13)</f>
        <v>1</v>
      </c>
      <c r="H45" s="48">
        <f>SUM(' Prob#2Rubric'!E13)</f>
        <v>1</v>
      </c>
      <c r="I45" s="48">
        <f>SUM(' Prob#2Rubric'!F13)</f>
        <v>0</v>
      </c>
      <c r="J45" s="48">
        <f>SUM(' Prob#2Rubric'!G13)</f>
        <v>1</v>
      </c>
      <c r="K45" s="48">
        <f>SUM(' Prob#2Rubric'!H13)</f>
        <v>1</v>
      </c>
      <c r="L45" s="48">
        <f>SUM(' Prob#2Rubric'!I13)</f>
        <v>0</v>
      </c>
      <c r="M45" s="48">
        <f>SUM(' Prob#2Rubric'!J13)</f>
        <v>0</v>
      </c>
      <c r="N45" s="48">
        <f>SUM(' Prob#2Rubric'!K13)</f>
        <v>1</v>
      </c>
      <c r="O45" s="48">
        <f>SUM(' Prob#2Rubric'!L13)</f>
        <v>1</v>
      </c>
    </row>
    <row r="46" spans="1:15" ht="13.5" thickBot="1" x14ac:dyDescent="0.25">
      <c r="B46" s="203" t="str">
        <f>A38</f>
        <v>Life Cycle Analysis</v>
      </c>
      <c r="C46" s="203"/>
      <c r="D46" s="203"/>
      <c r="E46" s="58">
        <f>MEDIAN($G46:$O46)</f>
        <v>10</v>
      </c>
      <c r="F46" s="58">
        <f>AVERAGE($G46:$O46)</f>
        <v>9.5</v>
      </c>
      <c r="G46" s="49">
        <f t="shared" ref="G46:O46" si="5">SUM(G41:G45)</f>
        <v>10</v>
      </c>
      <c r="H46" s="49">
        <f t="shared" si="5"/>
        <v>9</v>
      </c>
      <c r="I46" s="49">
        <f t="shared" si="5"/>
        <v>5.5</v>
      </c>
      <c r="J46" s="49">
        <f t="shared" si="5"/>
        <v>13</v>
      </c>
      <c r="K46" s="49">
        <f t="shared" si="5"/>
        <v>8</v>
      </c>
      <c r="L46" s="49">
        <f t="shared" si="5"/>
        <v>7.5</v>
      </c>
      <c r="M46" s="49">
        <f t="shared" si="5"/>
        <v>11</v>
      </c>
      <c r="N46" s="49">
        <f t="shared" si="5"/>
        <v>10.5</v>
      </c>
      <c r="O46" s="49">
        <f t="shared" si="5"/>
        <v>11</v>
      </c>
    </row>
    <row r="47" spans="1:15" x14ac:dyDescent="0.2">
      <c r="B47" s="191"/>
      <c r="C47" s="191"/>
      <c r="D47" s="24">
        <f>AVERAGE(D41:D45)</f>
        <v>3</v>
      </c>
      <c r="E47" s="61"/>
      <c r="F47" s="61"/>
      <c r="G47" s="50"/>
    </row>
    <row r="48" spans="1:15" ht="13.5" thickBot="1" x14ac:dyDescent="0.25">
      <c r="E48" s="60"/>
      <c r="F48" s="60"/>
    </row>
    <row r="49" spans="1:15" ht="21.75" thickTop="1" thickBot="1" x14ac:dyDescent="0.35">
      <c r="A49" s="23" t="s">
        <v>36</v>
      </c>
      <c r="C49" s="23">
        <f>SUM(D52:D56)</f>
        <v>15</v>
      </c>
      <c r="D49" s="31"/>
      <c r="E49" s="60"/>
      <c r="F49" s="60"/>
    </row>
    <row r="50" spans="1:15" s="10" customFormat="1" ht="21.75" thickTop="1" thickBot="1" x14ac:dyDescent="0.35">
      <c r="A50" s="15"/>
      <c r="D50" s="14"/>
      <c r="E50" s="61"/>
      <c r="F50" s="61"/>
      <c r="G50" s="50"/>
      <c r="H50" s="51"/>
      <c r="I50" s="51"/>
      <c r="J50" s="51"/>
      <c r="K50" s="51"/>
      <c r="L50" s="51"/>
      <c r="M50" s="51"/>
      <c r="N50" s="51"/>
      <c r="O50" s="51"/>
    </row>
    <row r="51" spans="1:15" ht="26.25" thickBot="1" x14ac:dyDescent="0.25">
      <c r="D51" s="9" t="s">
        <v>3</v>
      </c>
      <c r="E51" s="59" t="s">
        <v>21</v>
      </c>
      <c r="F51" s="59" t="s">
        <v>20</v>
      </c>
      <c r="G51" s="44" t="str">
        <f>$G$7</f>
        <v>BYU - Idaho</v>
      </c>
      <c r="H51" s="44" t="str">
        <f>$H$7</f>
        <v>CalPoly - SLO</v>
      </c>
      <c r="I51" s="44" t="str">
        <f>$I$7</f>
        <v>Cal State - LB</v>
      </c>
      <c r="J51" s="44" t="str">
        <f>$J$7</f>
        <v>Colorado State</v>
      </c>
      <c r="K51" s="44" t="str">
        <f>$K$7</f>
        <v>Montana Tech</v>
      </c>
      <c r="L51" s="44" t="str">
        <f>$L$7</f>
        <v>San Jose State</v>
      </c>
      <c r="M51" s="44" t="str">
        <f>$M$7</f>
        <v>U of F</v>
      </c>
      <c r="N51" s="44" t="str">
        <f>$N$7</f>
        <v>U of NM</v>
      </c>
      <c r="O51" s="44" t="str">
        <f>$O$7</f>
        <v>UW</v>
      </c>
    </row>
    <row r="52" spans="1:15" x14ac:dyDescent="0.2">
      <c r="B52" s="4" t="s">
        <v>75</v>
      </c>
      <c r="C52" s="4"/>
      <c r="D52" s="8">
        <v>10</v>
      </c>
      <c r="E52" s="62"/>
      <c r="F52" s="62"/>
      <c r="G52" s="45">
        <f>SUM('Prob#3Rubric'!E4:E7)</f>
        <v>5.5</v>
      </c>
      <c r="H52" s="45">
        <f>SUM('Prob#3Rubric'!F4:F7)</f>
        <v>2.5</v>
      </c>
      <c r="I52" s="45">
        <f>SUM('Prob#3Rubric'!G4:G7)</f>
        <v>2.5</v>
      </c>
      <c r="J52" s="45">
        <f>SUM('Prob#3Rubric'!H4:H7)</f>
        <v>4</v>
      </c>
      <c r="K52" s="45">
        <f>SUM('Prob#3Rubric'!I4:I7)</f>
        <v>8.5</v>
      </c>
      <c r="L52" s="45">
        <f>SUM('Prob#3Rubric'!J4:J7)</f>
        <v>3</v>
      </c>
      <c r="M52" s="45">
        <f>SUM('Prob#3Rubric'!K4:K7)</f>
        <v>9</v>
      </c>
      <c r="N52" s="45">
        <f>SUM('Prob#3Rubric'!L4:L7)</f>
        <v>6.5</v>
      </c>
      <c r="O52" s="45">
        <f>SUM('Prob#3Rubric'!M4:M7)</f>
        <v>8.5</v>
      </c>
    </row>
    <row r="53" spans="1:15" x14ac:dyDescent="0.2">
      <c r="B53" s="4" t="s">
        <v>76</v>
      </c>
      <c r="C53" s="4"/>
      <c r="D53" s="6">
        <v>5</v>
      </c>
      <c r="E53" s="63"/>
      <c r="F53" s="63"/>
      <c r="G53" s="46">
        <f>SUM('Prob#3Rubric'!E8:E10)</f>
        <v>5</v>
      </c>
      <c r="H53" s="46">
        <f>SUM('Prob#3Rubric'!F8:F10)</f>
        <v>1.5</v>
      </c>
      <c r="I53" s="46">
        <f>SUM('Prob#3Rubric'!G8:G10)</f>
        <v>3.5</v>
      </c>
      <c r="J53" s="46">
        <f>SUM('Prob#3Rubric'!H8:H10)</f>
        <v>5</v>
      </c>
      <c r="K53" s="46">
        <f>SUM('Prob#3Rubric'!I8:I10)</f>
        <v>3.5</v>
      </c>
      <c r="L53" s="46">
        <f>SUM('Prob#3Rubric'!J8:J10)</f>
        <v>0</v>
      </c>
      <c r="M53" s="46">
        <f>SUM('Prob#3Rubric'!K8:K10)</f>
        <v>5</v>
      </c>
      <c r="N53" s="46">
        <f>SUM('Prob#3Rubric'!L8:L10)</f>
        <v>4</v>
      </c>
      <c r="O53" s="46">
        <f>SUM('Prob#3Rubric'!M8:M10)</f>
        <v>5</v>
      </c>
    </row>
    <row r="54" spans="1:15" x14ac:dyDescent="0.2">
      <c r="B54" s="4"/>
      <c r="C54" s="4"/>
      <c r="D54" s="6"/>
      <c r="E54" s="63"/>
      <c r="F54" s="63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B55" s="4"/>
      <c r="C55" s="4"/>
      <c r="D55" s="35"/>
      <c r="E55" s="64"/>
      <c r="F55" s="64"/>
      <c r="G55" s="47"/>
      <c r="H55" s="47"/>
      <c r="I55" s="47"/>
      <c r="J55" s="47"/>
      <c r="K55" s="47"/>
      <c r="L55" s="47"/>
      <c r="M55" s="47"/>
      <c r="N55" s="47"/>
      <c r="O55" s="47"/>
    </row>
    <row r="56" spans="1:15" ht="13.5" thickBot="1" x14ac:dyDescent="0.25">
      <c r="B56" s="4"/>
      <c r="C56" s="4"/>
      <c r="D56" s="7"/>
      <c r="E56" s="65"/>
      <c r="F56" s="65"/>
      <c r="G56" s="48"/>
      <c r="H56" s="48"/>
      <c r="I56" s="48"/>
      <c r="J56" s="48"/>
      <c r="K56" s="48"/>
      <c r="L56" s="48"/>
      <c r="M56" s="48"/>
      <c r="N56" s="48"/>
      <c r="O56" s="48"/>
    </row>
    <row r="57" spans="1:15" ht="13.5" thickBot="1" x14ac:dyDescent="0.25">
      <c r="B57" s="203" t="str">
        <f>A49</f>
        <v>Carbon Footprint</v>
      </c>
      <c r="C57" s="203"/>
      <c r="D57" s="203"/>
      <c r="E57" s="58">
        <f>MEDIAN($G57:$O57)</f>
        <v>10.5</v>
      </c>
      <c r="F57" s="58">
        <f>AVERAGE($G57:$O57)</f>
        <v>9.1666666666666661</v>
      </c>
      <c r="G57" s="49">
        <f t="shared" ref="G57:O57" si="6">SUM(G52:G56)</f>
        <v>10.5</v>
      </c>
      <c r="H57" s="49">
        <f t="shared" si="6"/>
        <v>4</v>
      </c>
      <c r="I57" s="49">
        <f t="shared" si="6"/>
        <v>6</v>
      </c>
      <c r="J57" s="49">
        <f t="shared" si="6"/>
        <v>9</v>
      </c>
      <c r="K57" s="49">
        <f t="shared" si="6"/>
        <v>12</v>
      </c>
      <c r="L57" s="49">
        <f t="shared" si="6"/>
        <v>3</v>
      </c>
      <c r="M57" s="49">
        <f t="shared" si="6"/>
        <v>14</v>
      </c>
      <c r="N57" s="49">
        <f t="shared" si="6"/>
        <v>10.5</v>
      </c>
      <c r="O57" s="49">
        <f t="shared" si="6"/>
        <v>13.5</v>
      </c>
    </row>
    <row r="58" spans="1:15" x14ac:dyDescent="0.2">
      <c r="B58" s="191"/>
      <c r="C58" s="191"/>
      <c r="D58" s="24"/>
      <c r="E58" s="61"/>
      <c r="F58" s="61"/>
      <c r="G58" s="50"/>
    </row>
    <row r="59" spans="1:15" ht="13.5" thickBot="1" x14ac:dyDescent="0.25">
      <c r="E59" s="60"/>
      <c r="F59" s="60"/>
    </row>
    <row r="60" spans="1:15" ht="21.75" thickTop="1" thickBot="1" x14ac:dyDescent="0.35">
      <c r="A60" s="21" t="s">
        <v>126</v>
      </c>
      <c r="C60" s="21">
        <f>SUM(D63:D67)</f>
        <v>15</v>
      </c>
      <c r="D60" s="33"/>
      <c r="E60" s="60"/>
      <c r="F60" s="60"/>
    </row>
    <row r="61" spans="1:15" s="10" customFormat="1" ht="21.75" thickTop="1" thickBot="1" x14ac:dyDescent="0.35">
      <c r="A61" s="15"/>
      <c r="D61" s="14"/>
      <c r="E61" s="61"/>
      <c r="F61" s="61"/>
      <c r="G61" s="50"/>
      <c r="H61" s="51"/>
      <c r="I61" s="51"/>
      <c r="J61" s="51"/>
      <c r="K61" s="51"/>
      <c r="L61" s="51"/>
      <c r="M61" s="51"/>
      <c r="N61" s="51"/>
      <c r="O61" s="51"/>
    </row>
    <row r="62" spans="1:15" ht="26.25" thickBot="1" x14ac:dyDescent="0.25">
      <c r="D62" s="9" t="s">
        <v>3</v>
      </c>
      <c r="E62" s="59" t="s">
        <v>21</v>
      </c>
      <c r="F62" s="59" t="s">
        <v>20</v>
      </c>
      <c r="G62" s="44" t="str">
        <f>$G$7</f>
        <v>BYU - Idaho</v>
      </c>
      <c r="H62" s="44" t="str">
        <f>$H$7</f>
        <v>CalPoly - SLO</v>
      </c>
      <c r="I62" s="44" t="str">
        <f>$I$7</f>
        <v>Cal State - LB</v>
      </c>
      <c r="J62" s="44" t="str">
        <f>$J$7</f>
        <v>Colorado State</v>
      </c>
      <c r="K62" s="44" t="str">
        <f>$K$7</f>
        <v>Montana Tech</v>
      </c>
      <c r="L62" s="44" t="str">
        <f>$L$7</f>
        <v>San Jose State</v>
      </c>
      <c r="M62" s="44" t="str">
        <f>$M$7</f>
        <v>U of F</v>
      </c>
      <c r="N62" s="44" t="str">
        <f>$N$7</f>
        <v>U of NM</v>
      </c>
      <c r="O62" s="44" t="str">
        <f>$O$7</f>
        <v>UW</v>
      </c>
    </row>
    <row r="63" spans="1:15" x14ac:dyDescent="0.2">
      <c r="B63" s="4" t="s">
        <v>127</v>
      </c>
      <c r="C63" s="4"/>
      <c r="D63" s="8">
        <v>6</v>
      </c>
      <c r="E63" s="62"/>
      <c r="F63" s="62"/>
      <c r="G63" s="45">
        <f>SUM('Prob#4Rubric'!D4:D8)</f>
        <v>0.5</v>
      </c>
      <c r="H63" s="45">
        <f>SUM('Prob#4Rubric'!E4:E8)</f>
        <v>2</v>
      </c>
      <c r="I63" s="45">
        <f>SUM('Prob#4Rubric'!F4:F8)</f>
        <v>3.5</v>
      </c>
      <c r="J63" s="45">
        <f>SUM('Prob#4Rubric'!G4:G8)</f>
        <v>5</v>
      </c>
      <c r="K63" s="45">
        <f>SUM('Prob#4Rubric'!H4:H8)</f>
        <v>5</v>
      </c>
      <c r="L63" s="45">
        <f>SUM('Prob#4Rubric'!I4:I8)</f>
        <v>2</v>
      </c>
      <c r="M63" s="45">
        <f>SUM('Prob#4Rubric'!J4:J8)</f>
        <v>4.5</v>
      </c>
      <c r="N63" s="45">
        <f>SUM('Prob#4Rubric'!K4:K8)</f>
        <v>5</v>
      </c>
      <c r="O63" s="45">
        <f>SUM('Prob#4Rubric'!L4:L8)</f>
        <v>2.25</v>
      </c>
    </row>
    <row r="64" spans="1:15" x14ac:dyDescent="0.2">
      <c r="B64" s="4" t="s">
        <v>128</v>
      </c>
      <c r="C64" s="4"/>
      <c r="D64" s="8">
        <v>6</v>
      </c>
      <c r="E64" s="63"/>
      <c r="F64" s="63"/>
      <c r="G64" s="46">
        <f>SUM('Prob#4Rubric'!D9:D13)</f>
        <v>2</v>
      </c>
      <c r="H64" s="46">
        <f>SUM('Prob#4Rubric'!E9:E13)</f>
        <v>0.5</v>
      </c>
      <c r="I64" s="46">
        <f>SUM('Prob#4Rubric'!F9:F13)</f>
        <v>1.5</v>
      </c>
      <c r="J64" s="46">
        <f>SUM('Prob#4Rubric'!G9:G13)</f>
        <v>4</v>
      </c>
      <c r="K64" s="46">
        <f>SUM('Prob#4Rubric'!H9:H13)</f>
        <v>2.75</v>
      </c>
      <c r="L64" s="46">
        <f>SUM('Prob#4Rubric'!I9:I13)</f>
        <v>2</v>
      </c>
      <c r="M64" s="46">
        <f>SUM('Prob#4Rubric'!J9:J13)</f>
        <v>4</v>
      </c>
      <c r="N64" s="46">
        <f>SUM('Prob#4Rubric'!K9:K13)</f>
        <v>1</v>
      </c>
      <c r="O64" s="46">
        <f>SUM('Prob#4Rubric'!L9:L13)</f>
        <v>2.5</v>
      </c>
    </row>
    <row r="65" spans="1:15" x14ac:dyDescent="0.2">
      <c r="B65" s="4" t="s">
        <v>129</v>
      </c>
      <c r="C65" s="4"/>
      <c r="D65" s="8">
        <v>3</v>
      </c>
      <c r="E65" s="63"/>
      <c r="F65" s="63"/>
      <c r="G65" s="46">
        <f>SUM('Prob#4Rubric'!D14:D16)</f>
        <v>1.5</v>
      </c>
      <c r="H65" s="46">
        <f>SUM('Prob#4Rubric'!E14:E16)</f>
        <v>0.25</v>
      </c>
      <c r="I65" s="46">
        <f>SUM('Prob#4Rubric'!F14:F16)</f>
        <v>1.75</v>
      </c>
      <c r="J65" s="46">
        <f>SUM('Prob#4Rubric'!G14:G16)</f>
        <v>3</v>
      </c>
      <c r="K65" s="46">
        <f>SUM('Prob#4Rubric'!H14:H16)</f>
        <v>1.25</v>
      </c>
      <c r="L65" s="46">
        <f>SUM('Prob#4Rubric'!I14:I16)</f>
        <v>1.75</v>
      </c>
      <c r="M65" s="46">
        <f>SUM('Prob#4Rubric'!J14:J16)</f>
        <v>2</v>
      </c>
      <c r="N65" s="46">
        <f>SUM('Prob#4Rubric'!K14:K16)</f>
        <v>1</v>
      </c>
      <c r="O65" s="46">
        <f>SUM('Prob#4Rubric'!L14:L16)</f>
        <v>1.25</v>
      </c>
    </row>
    <row r="66" spans="1:15" x14ac:dyDescent="0.2">
      <c r="B66" s="4"/>
      <c r="C66" s="4"/>
      <c r="D66" s="6"/>
      <c r="E66" s="64"/>
      <c r="F66" s="64"/>
      <c r="G66" s="47"/>
      <c r="H66" s="47"/>
      <c r="I66" s="47"/>
      <c r="J66" s="47"/>
      <c r="K66" s="47"/>
      <c r="L66" s="47"/>
      <c r="M66" s="47"/>
      <c r="N66" s="47"/>
      <c r="O66" s="47"/>
    </row>
    <row r="67" spans="1:15" ht="13.5" thickBot="1" x14ac:dyDescent="0.25">
      <c r="B67" s="4"/>
      <c r="C67" s="4"/>
      <c r="D67" s="7"/>
      <c r="E67" s="65"/>
      <c r="F67" s="65"/>
      <c r="G67" s="48"/>
      <c r="H67" s="48"/>
      <c r="I67" s="48"/>
      <c r="J67" s="48"/>
      <c r="K67" s="48"/>
      <c r="L67" s="48"/>
      <c r="M67" s="48"/>
      <c r="N67" s="48"/>
      <c r="O67" s="48"/>
    </row>
    <row r="68" spans="1:15" ht="13.5" thickBot="1" x14ac:dyDescent="0.25">
      <c r="B68" s="203" t="str">
        <f>A60</f>
        <v>Water Collection and Use</v>
      </c>
      <c r="C68" s="203"/>
      <c r="D68" s="203"/>
      <c r="E68" s="58">
        <f>MEDIAN($G68:$O68)</f>
        <v>6.75</v>
      </c>
      <c r="F68" s="58">
        <f>AVERAGE($G68:$O68)</f>
        <v>7.083333333333333</v>
      </c>
      <c r="G68" s="49">
        <f t="shared" ref="G68:O68" si="7">SUM(G63:G67)</f>
        <v>4</v>
      </c>
      <c r="H68" s="49">
        <f t="shared" si="7"/>
        <v>2.75</v>
      </c>
      <c r="I68" s="49">
        <f t="shared" si="7"/>
        <v>6.75</v>
      </c>
      <c r="J68" s="49">
        <f t="shared" si="7"/>
        <v>12</v>
      </c>
      <c r="K68" s="49">
        <f t="shared" si="7"/>
        <v>9</v>
      </c>
      <c r="L68" s="49">
        <f t="shared" si="7"/>
        <v>5.75</v>
      </c>
      <c r="M68" s="49">
        <f t="shared" si="7"/>
        <v>10.5</v>
      </c>
      <c r="N68" s="49">
        <f t="shared" si="7"/>
        <v>7</v>
      </c>
      <c r="O68" s="49">
        <f t="shared" si="7"/>
        <v>6</v>
      </c>
    </row>
    <row r="69" spans="1:15" x14ac:dyDescent="0.2">
      <c r="B69" s="191"/>
      <c r="C69" s="191"/>
      <c r="D69" s="24">
        <f>AVERAGE(D63:D67)</f>
        <v>5</v>
      </c>
      <c r="E69" s="61"/>
      <c r="F69" s="61"/>
      <c r="G69" s="50"/>
    </row>
    <row r="70" spans="1:15" ht="13.5" thickBot="1" x14ac:dyDescent="0.25">
      <c r="B70" s="4"/>
      <c r="C70" s="4"/>
      <c r="E70" s="60"/>
      <c r="F70" s="60"/>
    </row>
    <row r="71" spans="1:15" ht="21.75" thickTop="1" thickBot="1" x14ac:dyDescent="0.35">
      <c r="A71" s="22" t="s">
        <v>29</v>
      </c>
      <c r="C71" s="22">
        <v>3</v>
      </c>
      <c r="D71" s="34"/>
      <c r="E71" s="60"/>
      <c r="F71" s="60"/>
    </row>
    <row r="72" spans="1:15" s="10" customFormat="1" ht="21.75" thickTop="1" thickBot="1" x14ac:dyDescent="0.35">
      <c r="A72" s="15"/>
      <c r="D72" s="14"/>
      <c r="E72" s="61"/>
      <c r="F72" s="61"/>
      <c r="G72" s="50"/>
      <c r="H72" s="51"/>
      <c r="I72" s="51"/>
      <c r="J72" s="51"/>
      <c r="K72" s="51"/>
      <c r="L72" s="51"/>
      <c r="M72" s="51"/>
      <c r="N72" s="51"/>
      <c r="O72" s="51"/>
    </row>
    <row r="73" spans="1:15" ht="26.25" thickBot="1" x14ac:dyDescent="0.25">
      <c r="D73" s="9" t="s">
        <v>3</v>
      </c>
      <c r="E73" s="59" t="s">
        <v>21</v>
      </c>
      <c r="F73" s="59" t="s">
        <v>20</v>
      </c>
      <c r="G73" s="44" t="str">
        <f>$G$7</f>
        <v>BYU - Idaho</v>
      </c>
      <c r="H73" s="44" t="str">
        <f>$H$7</f>
        <v>CalPoly - SLO</v>
      </c>
      <c r="I73" s="44" t="str">
        <f>$I$7</f>
        <v>Cal State - LB</v>
      </c>
      <c r="J73" s="44" t="str">
        <f>$J$7</f>
        <v>Colorado State</v>
      </c>
      <c r="K73" s="44" t="str">
        <f>$K$7</f>
        <v>Montana Tech</v>
      </c>
      <c r="L73" s="44" t="str">
        <f>$L$7</f>
        <v>San Jose State</v>
      </c>
      <c r="M73" s="44" t="str">
        <f>$M$7</f>
        <v>U of F</v>
      </c>
      <c r="N73" s="44" t="str">
        <f>$N$7</f>
        <v>U of NM</v>
      </c>
      <c r="O73" s="44" t="str">
        <f>$O$7</f>
        <v>UW</v>
      </c>
    </row>
    <row r="74" spans="1:15" x14ac:dyDescent="0.2">
      <c r="B74" s="4" t="s">
        <v>187</v>
      </c>
      <c r="C74" s="4"/>
      <c r="D74" s="8">
        <v>1</v>
      </c>
      <c r="E74" s="62"/>
      <c r="F74" s="62"/>
      <c r="G74" s="45">
        <v>1</v>
      </c>
      <c r="H74" s="45">
        <v>0</v>
      </c>
      <c r="I74" s="45">
        <v>1</v>
      </c>
      <c r="J74" s="45">
        <v>1</v>
      </c>
      <c r="K74" s="45">
        <v>1</v>
      </c>
      <c r="L74" s="45">
        <v>0</v>
      </c>
      <c r="M74" s="45">
        <v>0</v>
      </c>
      <c r="N74" s="45">
        <v>1</v>
      </c>
      <c r="O74" s="45">
        <v>1</v>
      </c>
    </row>
    <row r="75" spans="1:15" x14ac:dyDescent="0.2">
      <c r="B75" s="4" t="s">
        <v>189</v>
      </c>
      <c r="C75" s="4"/>
      <c r="D75" s="8">
        <v>1</v>
      </c>
      <c r="E75" s="84"/>
      <c r="F75" s="84"/>
      <c r="G75" s="85">
        <v>0.5</v>
      </c>
      <c r="H75" s="85">
        <v>0</v>
      </c>
      <c r="I75" s="85">
        <v>0.5</v>
      </c>
      <c r="J75" s="85">
        <v>0.5</v>
      </c>
      <c r="K75" s="85">
        <v>0.5</v>
      </c>
      <c r="L75" s="85">
        <v>0</v>
      </c>
      <c r="M75" s="85">
        <v>0</v>
      </c>
      <c r="N75" s="85">
        <v>0.25</v>
      </c>
      <c r="O75" s="85">
        <v>0.25</v>
      </c>
    </row>
    <row r="76" spans="1:15" x14ac:dyDescent="0.2">
      <c r="B76" s="4" t="s">
        <v>188</v>
      </c>
      <c r="C76" s="4"/>
      <c r="D76" s="6">
        <v>1</v>
      </c>
      <c r="E76" s="63"/>
      <c r="F76" s="63"/>
      <c r="G76" s="46">
        <v>1</v>
      </c>
      <c r="H76" s="46">
        <v>1</v>
      </c>
      <c r="I76" s="46">
        <v>0.5</v>
      </c>
      <c r="J76" s="46">
        <v>1</v>
      </c>
      <c r="K76" s="46">
        <v>0.75</v>
      </c>
      <c r="L76" s="46">
        <v>0</v>
      </c>
      <c r="M76" s="46">
        <v>0</v>
      </c>
      <c r="N76" s="46">
        <v>1</v>
      </c>
      <c r="O76" s="46">
        <v>1</v>
      </c>
    </row>
    <row r="77" spans="1:15" x14ac:dyDescent="0.2">
      <c r="B77" s="4" t="s">
        <v>19</v>
      </c>
      <c r="C77" s="4"/>
      <c r="D77" s="6">
        <v>-5</v>
      </c>
      <c r="E77" s="63"/>
      <c r="F77" s="63"/>
      <c r="G77" s="46">
        <v>0</v>
      </c>
      <c r="H77" s="46">
        <v>0</v>
      </c>
      <c r="I77" s="46"/>
      <c r="J77" s="46">
        <v>0</v>
      </c>
      <c r="K77" s="46">
        <v>-1</v>
      </c>
      <c r="L77" s="46">
        <v>0</v>
      </c>
      <c r="M77" s="46">
        <v>0</v>
      </c>
      <c r="N77" s="46">
        <v>0</v>
      </c>
      <c r="O77" s="46">
        <v>0</v>
      </c>
    </row>
    <row r="78" spans="1:15" x14ac:dyDescent="0.2">
      <c r="B78" s="4" t="s">
        <v>18</v>
      </c>
      <c r="C78" s="4"/>
      <c r="D78" s="6">
        <v>-10</v>
      </c>
      <c r="E78" s="64"/>
      <c r="F78" s="64"/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>
        <v>0</v>
      </c>
    </row>
    <row r="79" spans="1:15" ht="13.5" thickBot="1" x14ac:dyDescent="0.25">
      <c r="B79" s="4"/>
      <c r="C79" s="4"/>
      <c r="D79" s="7"/>
      <c r="E79" s="65"/>
      <c r="F79" s="65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13.5" thickBot="1" x14ac:dyDescent="0.25">
      <c r="B80" s="203" t="s">
        <v>9</v>
      </c>
      <c r="C80" s="203"/>
      <c r="D80" s="203"/>
      <c r="E80" s="58">
        <f>MEDIAN(G80:O80)</f>
        <v>2</v>
      </c>
      <c r="F80" s="58">
        <f>AVERAGE(G80:O80)</f>
        <v>1.5277777777777777</v>
      </c>
      <c r="G80" s="49">
        <f t="shared" ref="G80:O80" si="8">SUM(G74:G79)</f>
        <v>2.5</v>
      </c>
      <c r="H80" s="49">
        <f t="shared" si="8"/>
        <v>1</v>
      </c>
      <c r="I80" s="49">
        <f t="shared" si="8"/>
        <v>2</v>
      </c>
      <c r="J80" s="49">
        <f t="shared" si="8"/>
        <v>2.5</v>
      </c>
      <c r="K80" s="49">
        <f t="shared" si="8"/>
        <v>1.25</v>
      </c>
      <c r="L80" s="49">
        <f t="shared" si="8"/>
        <v>0</v>
      </c>
      <c r="M80" s="49">
        <f t="shared" si="8"/>
        <v>0</v>
      </c>
      <c r="N80" s="49">
        <f t="shared" si="8"/>
        <v>2.25</v>
      </c>
      <c r="O80" s="49">
        <f t="shared" si="8"/>
        <v>2.25</v>
      </c>
    </row>
    <row r="81" spans="4:15" x14ac:dyDescent="0.2">
      <c r="D81" s="25">
        <f>AVERAGE(D74:D79)</f>
        <v>-2.4</v>
      </c>
      <c r="E81" s="60"/>
      <c r="F81" s="60"/>
      <c r="G81" s="1"/>
      <c r="H81" s="1"/>
      <c r="I81" s="1"/>
      <c r="J81" s="1"/>
      <c r="K81" s="1"/>
      <c r="L81" s="1"/>
      <c r="M81" s="1"/>
      <c r="N81" s="1"/>
      <c r="O81" s="1"/>
    </row>
    <row r="82" spans="4:15" x14ac:dyDescent="0.2">
      <c r="E82" s="60"/>
      <c r="F82" s="60"/>
      <c r="G82" s="1"/>
      <c r="H82" s="1"/>
      <c r="I82" s="1"/>
      <c r="J82" s="1"/>
      <c r="K82" s="1"/>
      <c r="L82" s="1"/>
      <c r="M82" s="1"/>
      <c r="N82" s="1"/>
      <c r="O82" s="1"/>
    </row>
    <row r="83" spans="4:15" x14ac:dyDescent="0.2">
      <c r="E83" s="60"/>
      <c r="F83" s="60"/>
      <c r="G83" s="1"/>
      <c r="H83" s="1"/>
      <c r="I83" s="1"/>
      <c r="J83" s="1"/>
      <c r="K83" s="1"/>
      <c r="L83" s="1"/>
      <c r="M83" s="1"/>
      <c r="N83" s="1"/>
      <c r="O83" s="1"/>
    </row>
    <row r="84" spans="4:15" x14ac:dyDescent="0.2">
      <c r="E84" s="60"/>
      <c r="F84" s="60"/>
      <c r="G84" s="1"/>
      <c r="H84" s="1"/>
      <c r="I84" s="1"/>
      <c r="J84" s="1"/>
      <c r="K84" s="1"/>
      <c r="L84" s="1"/>
      <c r="M84" s="1"/>
      <c r="N84" s="1"/>
      <c r="O84" s="1"/>
    </row>
  </sheetData>
  <mergeCells count="14">
    <mergeCell ref="B80:D80"/>
    <mergeCell ref="Q7:T7"/>
    <mergeCell ref="Q8:R8"/>
    <mergeCell ref="S8:T8"/>
    <mergeCell ref="Q9:R9"/>
    <mergeCell ref="S9:T9"/>
    <mergeCell ref="Q10:R10"/>
    <mergeCell ref="S10:T10"/>
    <mergeCell ref="B13:D13"/>
    <mergeCell ref="B24:D24"/>
    <mergeCell ref="B35:D35"/>
    <mergeCell ref="B46:D46"/>
    <mergeCell ref="B57:D57"/>
    <mergeCell ref="B68:D68"/>
  </mergeCells>
  <conditionalFormatting sqref="G14 I14:O14">
    <cfRule type="top10" dxfId="111" priority="1" stopIfTrue="1" percent="1" bottom="1" rank="33"/>
    <cfRule type="top10" dxfId="110" priority="2" stopIfTrue="1" percent="1" rank="33"/>
  </conditionalFormatting>
  <conditionalFormatting sqref="G13 I13:O13">
    <cfRule type="top10" dxfId="109" priority="3" stopIfTrue="1" percent="1" bottom="1" rank="33"/>
    <cfRule type="top10" dxfId="108" priority="4" stopIfTrue="1" percent="1" rank="33"/>
  </conditionalFormatting>
  <conditionalFormatting sqref="G24 I24:O24">
    <cfRule type="top10" dxfId="107" priority="5" stopIfTrue="1" percent="1" bottom="1" rank="33"/>
    <cfRule type="top10" dxfId="106" priority="6" stopIfTrue="1" percent="1" rank="33"/>
  </conditionalFormatting>
  <conditionalFormatting sqref="G35 I35:O35">
    <cfRule type="top10" dxfId="105" priority="7" stopIfTrue="1" percent="1" bottom="1" rank="33"/>
    <cfRule type="top10" dxfId="104" priority="8" stopIfTrue="1" percent="1" rank="33"/>
  </conditionalFormatting>
  <conditionalFormatting sqref="G46 I46:O46">
    <cfRule type="top10" dxfId="103" priority="9" stopIfTrue="1" percent="1" bottom="1" rank="33"/>
    <cfRule type="top10" dxfId="102" priority="10" stopIfTrue="1" percent="1" rank="33"/>
  </conditionalFormatting>
  <conditionalFormatting sqref="I3:O3 G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8 I68:O68">
    <cfRule type="top10" dxfId="101" priority="12" stopIfTrue="1" percent="1" bottom="1" rank="33"/>
    <cfRule type="top10" dxfId="100" priority="13" stopIfTrue="1" percent="1" rank="33"/>
  </conditionalFormatting>
  <conditionalFormatting sqref="G57 I57:O57">
    <cfRule type="top10" dxfId="99" priority="14" stopIfTrue="1" percent="1" bottom="1" rank="33"/>
    <cfRule type="top10" dxfId="98" priority="15" stopIfTrue="1" percent="1" rank="33"/>
  </conditionalFormatting>
  <conditionalFormatting sqref="G80 I80:O80">
    <cfRule type="top10" dxfId="97" priority="16" stopIfTrue="1" percent="1" bottom="1" rank="33"/>
    <cfRule type="top10" dxfId="96" priority="17" stopIfTrue="1" percent="1" rank="33"/>
  </conditionalFormatting>
  <printOptions horizontalCentered="1" verticalCentered="1"/>
  <pageMargins left="0.7" right="0.7" top="0.75" bottom="0.75" header="0.3" footer="0.3"/>
  <pageSetup paperSize="256" scale="54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workbookViewId="0">
      <selection activeCell="Q7" sqref="Q7:T10"/>
    </sheetView>
  </sheetViews>
  <sheetFormatPr defaultRowHeight="12.75" x14ac:dyDescent="0.2"/>
  <cols>
    <col min="1" max="1" width="1.7109375" style="1" customWidth="1"/>
    <col min="2" max="2" width="43.7109375" style="1" customWidth="1"/>
    <col min="3" max="3" width="6.28515625" style="1" customWidth="1"/>
    <col min="4" max="4" width="10.5703125" style="2" customWidth="1"/>
    <col min="5" max="6" width="11.7109375" style="42" customWidth="1"/>
    <col min="7" max="7" width="11.7109375" style="42" hidden="1" customWidth="1"/>
    <col min="8" max="8" width="13.140625" style="43" hidden="1" customWidth="1"/>
    <col min="9" max="9" width="13.140625" style="43" customWidth="1"/>
    <col min="10" max="15" width="13.140625" style="43" hidden="1" customWidth="1"/>
    <col min="16" max="17" width="9.140625" style="1"/>
    <col min="18" max="18" width="9.140625" style="1" customWidth="1"/>
    <col min="19" max="16384" width="9.140625" style="1"/>
  </cols>
  <sheetData>
    <row r="1" spans="1:20" ht="13.5" thickBot="1" x14ac:dyDescent="0.25"/>
    <row r="2" spans="1:20" ht="26.25" thickBot="1" x14ac:dyDescent="0.35">
      <c r="A2" s="3"/>
      <c r="C2" s="80"/>
      <c r="D2" s="81"/>
      <c r="E2" s="82" t="str">
        <f t="shared" ref="E2:O2" si="0">E7</f>
        <v>Median Score</v>
      </c>
      <c r="F2" s="82" t="str">
        <f t="shared" si="0"/>
        <v>Average Score</v>
      </c>
      <c r="G2" s="82" t="str">
        <f t="shared" si="0"/>
        <v>BYU - Idaho</v>
      </c>
      <c r="H2" s="82" t="str">
        <f t="shared" si="0"/>
        <v>CalPoly - SLO</v>
      </c>
      <c r="I2" s="207" t="str">
        <f t="shared" si="0"/>
        <v>Cal State - LB</v>
      </c>
      <c r="J2" s="82" t="str">
        <f t="shared" si="0"/>
        <v>Colorado State</v>
      </c>
      <c r="K2" s="82" t="str">
        <f t="shared" si="0"/>
        <v>Montana Tech</v>
      </c>
      <c r="L2" s="82" t="str">
        <f t="shared" si="0"/>
        <v>San Jose State</v>
      </c>
      <c r="M2" s="82" t="str">
        <f t="shared" si="0"/>
        <v>U of F</v>
      </c>
      <c r="N2" s="82" t="str">
        <f t="shared" si="0"/>
        <v>U of NM</v>
      </c>
      <c r="O2" s="82" t="str">
        <f t="shared" si="0"/>
        <v>UW</v>
      </c>
    </row>
    <row r="3" spans="1:20" s="66" customFormat="1" ht="15" thickBot="1" x14ac:dyDescent="0.25">
      <c r="B3" s="67"/>
      <c r="C3" s="77">
        <f>C5+C16+C27+C38+C49+C60+C71</f>
        <v>83</v>
      </c>
      <c r="D3" s="78" t="s">
        <v>10</v>
      </c>
      <c r="E3" s="83">
        <f>MEDIAN(E13+E24+E35+E46+E57+E68+E80)</f>
        <v>50.95</v>
      </c>
      <c r="F3" s="83">
        <f>AVERAGE(F13+F24+F35+F46+F57+F68+F80)</f>
        <v>48.301111111111112</v>
      </c>
      <c r="G3" s="79">
        <f t="shared" ref="G3:O3" si="1">G13+G24+G35+G46+G57+G68+G80</f>
        <v>49.4</v>
      </c>
      <c r="H3" s="79">
        <f t="shared" si="1"/>
        <v>40.5</v>
      </c>
      <c r="I3" s="208">
        <f t="shared" si="1"/>
        <v>34.6</v>
      </c>
      <c r="J3" s="79">
        <f t="shared" si="1"/>
        <v>60.019999999999996</v>
      </c>
      <c r="K3" s="79">
        <f t="shared" si="1"/>
        <v>51.05</v>
      </c>
      <c r="L3" s="79">
        <f t="shared" si="1"/>
        <v>30.25</v>
      </c>
      <c r="M3" s="79">
        <f t="shared" si="1"/>
        <v>62.95</v>
      </c>
      <c r="N3" s="79">
        <f t="shared" si="1"/>
        <v>47.7</v>
      </c>
      <c r="O3" s="79">
        <f t="shared" si="1"/>
        <v>58.24</v>
      </c>
    </row>
    <row r="4" spans="1:20" ht="13.5" thickBot="1" x14ac:dyDescent="0.25"/>
    <row r="5" spans="1:20" ht="21.75" thickTop="1" thickBot="1" x14ac:dyDescent="0.35">
      <c r="A5" s="17" t="s">
        <v>5</v>
      </c>
      <c r="B5" s="16"/>
      <c r="C5" s="26">
        <f>SUM(D8:D12)</f>
        <v>5</v>
      </c>
      <c r="D5" s="27"/>
      <c r="E5" s="52"/>
      <c r="F5" s="52"/>
      <c r="G5" s="52"/>
      <c r="O5" s="52"/>
    </row>
    <row r="6" spans="1:20" ht="21.75" thickTop="1" thickBot="1" x14ac:dyDescent="0.35">
      <c r="A6" s="3"/>
      <c r="D6" s="14"/>
    </row>
    <row r="7" spans="1:20" ht="26.25" thickBot="1" x14ac:dyDescent="0.25">
      <c r="D7" s="9" t="s">
        <v>3</v>
      </c>
      <c r="E7" s="59" t="s">
        <v>21</v>
      </c>
      <c r="F7" s="59" t="s">
        <v>20</v>
      </c>
      <c r="G7" s="44" t="s">
        <v>7</v>
      </c>
      <c r="H7" s="44" t="s">
        <v>34</v>
      </c>
      <c r="I7" s="44" t="s">
        <v>62</v>
      </c>
      <c r="J7" s="44" t="s">
        <v>8</v>
      </c>
      <c r="K7" s="44" t="s">
        <v>63</v>
      </c>
      <c r="L7" s="44" t="s">
        <v>64</v>
      </c>
      <c r="M7" s="44" t="s">
        <v>35</v>
      </c>
      <c r="N7" s="44" t="s">
        <v>65</v>
      </c>
      <c r="O7" s="44" t="s">
        <v>28</v>
      </c>
      <c r="Q7" s="221" t="s">
        <v>412</v>
      </c>
      <c r="R7" s="221"/>
      <c r="S7" s="221"/>
      <c r="T7" s="221"/>
    </row>
    <row r="8" spans="1:20" x14ac:dyDescent="0.2">
      <c r="B8" s="4" t="s">
        <v>0</v>
      </c>
      <c r="C8" s="4"/>
      <c r="D8" s="8">
        <v>1</v>
      </c>
      <c r="E8" s="62"/>
      <c r="F8" s="62"/>
      <c r="G8" s="92">
        <v>0</v>
      </c>
      <c r="H8" s="92">
        <f>3/5</f>
        <v>0.6</v>
      </c>
      <c r="I8" s="92">
        <f>(5/5)-0.25</f>
        <v>0.75</v>
      </c>
      <c r="J8" s="92">
        <v>0</v>
      </c>
      <c r="K8" s="92">
        <v>0.25</v>
      </c>
      <c r="L8" s="92">
        <v>0</v>
      </c>
      <c r="M8" s="92">
        <v>0.25</v>
      </c>
      <c r="N8" s="92">
        <v>0.25</v>
      </c>
      <c r="O8" s="92">
        <v>0.25</v>
      </c>
      <c r="Q8" s="209" t="s">
        <v>413</v>
      </c>
      <c r="R8" s="210"/>
      <c r="S8" s="211" t="s">
        <v>423</v>
      </c>
      <c r="T8" s="212"/>
    </row>
    <row r="9" spans="1:20" x14ac:dyDescent="0.2">
      <c r="B9" s="4" t="s">
        <v>16</v>
      </c>
      <c r="C9" s="4"/>
      <c r="D9" s="6">
        <v>1</v>
      </c>
      <c r="E9" s="63"/>
      <c r="F9" s="63"/>
      <c r="G9" s="93">
        <v>1</v>
      </c>
      <c r="H9" s="93">
        <v>1</v>
      </c>
      <c r="I9" s="93">
        <v>0.5</v>
      </c>
      <c r="J9" s="93">
        <v>1</v>
      </c>
      <c r="K9" s="93">
        <v>0.1</v>
      </c>
      <c r="L9" s="93">
        <v>0</v>
      </c>
      <c r="M9" s="93">
        <v>1</v>
      </c>
      <c r="N9" s="93">
        <v>1</v>
      </c>
      <c r="O9" s="93">
        <v>1</v>
      </c>
      <c r="Q9" s="213" t="s">
        <v>414</v>
      </c>
      <c r="R9" s="214"/>
      <c r="S9" s="215" t="s">
        <v>422</v>
      </c>
      <c r="T9" s="216"/>
    </row>
    <row r="10" spans="1:20" ht="13.5" thickBot="1" x14ac:dyDescent="0.25">
      <c r="B10" s="4" t="s">
        <v>1</v>
      </c>
      <c r="C10" s="4"/>
      <c r="D10" s="6">
        <v>1</v>
      </c>
      <c r="E10" s="63"/>
      <c r="F10" s="63"/>
      <c r="G10" s="93">
        <v>0.25</v>
      </c>
      <c r="H10" s="93">
        <v>0.75</v>
      </c>
      <c r="I10" s="93">
        <v>1</v>
      </c>
      <c r="J10" s="93">
        <v>1</v>
      </c>
      <c r="K10" s="93">
        <v>0.5</v>
      </c>
      <c r="L10" s="93">
        <v>0.5</v>
      </c>
      <c r="M10" s="93">
        <v>1</v>
      </c>
      <c r="N10" s="93">
        <v>0.5</v>
      </c>
      <c r="O10" s="93">
        <v>0.75</v>
      </c>
      <c r="Q10" s="217" t="s">
        <v>415</v>
      </c>
      <c r="R10" s="218"/>
      <c r="S10" s="219" t="s">
        <v>423</v>
      </c>
      <c r="T10" s="220"/>
    </row>
    <row r="11" spans="1:20" x14ac:dyDescent="0.2">
      <c r="B11" s="4" t="s">
        <v>2</v>
      </c>
      <c r="C11" s="4"/>
      <c r="D11" s="35">
        <v>1</v>
      </c>
      <c r="E11" s="64"/>
      <c r="F11" s="64"/>
      <c r="G11" s="94">
        <v>0</v>
      </c>
      <c r="H11" s="94">
        <v>0.5</v>
      </c>
      <c r="I11" s="94">
        <v>0.5</v>
      </c>
      <c r="J11" s="94">
        <v>1</v>
      </c>
      <c r="K11" s="94">
        <v>0.5</v>
      </c>
      <c r="L11" s="94">
        <v>0.5</v>
      </c>
      <c r="M11" s="94">
        <v>0.25</v>
      </c>
      <c r="N11" s="94">
        <v>0.5</v>
      </c>
      <c r="O11" s="94">
        <v>0.25</v>
      </c>
    </row>
    <row r="12" spans="1:20" ht="13.5" thickBot="1" x14ac:dyDescent="0.25">
      <c r="B12" s="4" t="s">
        <v>17</v>
      </c>
      <c r="C12" s="4"/>
      <c r="D12" s="7">
        <v>1</v>
      </c>
      <c r="E12" s="65"/>
      <c r="F12" s="65"/>
      <c r="G12" s="95">
        <v>1</v>
      </c>
      <c r="H12" s="95">
        <v>1</v>
      </c>
      <c r="I12" s="95">
        <v>1</v>
      </c>
      <c r="J12" s="95">
        <v>1</v>
      </c>
      <c r="K12" s="95">
        <v>1</v>
      </c>
      <c r="L12" s="95">
        <v>1</v>
      </c>
      <c r="M12" s="95">
        <v>1</v>
      </c>
      <c r="N12" s="95">
        <v>1</v>
      </c>
      <c r="O12" s="95">
        <v>1</v>
      </c>
    </row>
    <row r="13" spans="1:20" ht="13.5" thickBot="1" x14ac:dyDescent="0.25">
      <c r="B13" s="203" t="s">
        <v>6</v>
      </c>
      <c r="C13" s="203"/>
      <c r="D13" s="203"/>
      <c r="E13" s="58">
        <f>MEDIAN($G13:$O13)</f>
        <v>3.25</v>
      </c>
      <c r="F13" s="58">
        <f>AVERAGE($G13:$O13)</f>
        <v>3.1333333333333333</v>
      </c>
      <c r="G13" s="49">
        <f t="shared" ref="G13:O13" si="2">SUM(G8:G12)</f>
        <v>2.25</v>
      </c>
      <c r="H13" s="49">
        <f t="shared" si="2"/>
        <v>3.85</v>
      </c>
      <c r="I13" s="49">
        <f t="shared" si="2"/>
        <v>3.75</v>
      </c>
      <c r="J13" s="49">
        <f t="shared" si="2"/>
        <v>4</v>
      </c>
      <c r="K13" s="49">
        <f t="shared" si="2"/>
        <v>2.35</v>
      </c>
      <c r="L13" s="49">
        <f t="shared" si="2"/>
        <v>2</v>
      </c>
      <c r="M13" s="49">
        <f t="shared" si="2"/>
        <v>3.5</v>
      </c>
      <c r="N13" s="49">
        <f t="shared" si="2"/>
        <v>3.25</v>
      </c>
      <c r="O13" s="49">
        <f t="shared" si="2"/>
        <v>3.25</v>
      </c>
    </row>
    <row r="14" spans="1:20" x14ac:dyDescent="0.2">
      <c r="B14" s="191"/>
      <c r="C14" s="191"/>
      <c r="D14" s="24">
        <f>AVERAGE(D8:D12)</f>
        <v>1</v>
      </c>
      <c r="E14" s="60"/>
      <c r="F14" s="60"/>
      <c r="H14" s="42"/>
      <c r="I14" s="42"/>
      <c r="J14" s="42"/>
      <c r="K14" s="42"/>
      <c r="L14" s="42"/>
      <c r="M14" s="42"/>
      <c r="N14" s="42"/>
      <c r="O14" s="42"/>
    </row>
    <row r="15" spans="1:20" ht="13.5" thickBot="1" x14ac:dyDescent="0.25">
      <c r="E15" s="60"/>
      <c r="F15" s="60"/>
    </row>
    <row r="16" spans="1:20" ht="21.75" thickTop="1" thickBot="1" x14ac:dyDescent="0.35">
      <c r="A16" s="18" t="s">
        <v>66</v>
      </c>
      <c r="C16" s="18">
        <f>SUM(D19:D22)</f>
        <v>10</v>
      </c>
      <c r="D16" s="28"/>
      <c r="E16" s="60"/>
      <c r="F16" s="60"/>
    </row>
    <row r="17" spans="1:15" ht="21.75" thickTop="1" thickBot="1" x14ac:dyDescent="0.35">
      <c r="A17" s="3"/>
      <c r="D17" s="14"/>
      <c r="E17" s="60"/>
      <c r="F17" s="60"/>
    </row>
    <row r="18" spans="1:15" ht="26.25" thickBot="1" x14ac:dyDescent="0.25">
      <c r="B18" s="36"/>
      <c r="D18" s="9" t="s">
        <v>3</v>
      </c>
      <c r="E18" s="59" t="s">
        <v>21</v>
      </c>
      <c r="F18" s="59" t="s">
        <v>20</v>
      </c>
      <c r="G18" s="44" t="str">
        <f>$G$7</f>
        <v>BYU - Idaho</v>
      </c>
      <c r="H18" s="44" t="str">
        <f>$H$7</f>
        <v>CalPoly - SLO</v>
      </c>
      <c r="I18" s="44" t="str">
        <f>$I$7</f>
        <v>Cal State - LB</v>
      </c>
      <c r="J18" s="44" t="str">
        <f>$J$7</f>
        <v>Colorado State</v>
      </c>
      <c r="K18" s="44" t="str">
        <f>$K$7</f>
        <v>Montana Tech</v>
      </c>
      <c r="L18" s="44" t="str">
        <f>$L$7</f>
        <v>San Jose State</v>
      </c>
      <c r="M18" s="44" t="str">
        <f>$M$7</f>
        <v>U of F</v>
      </c>
      <c r="N18" s="44" t="str">
        <f>$N$7</f>
        <v>U of NM</v>
      </c>
      <c r="O18" s="44" t="str">
        <f>$O$7</f>
        <v>UW</v>
      </c>
    </row>
    <row r="19" spans="1:15" x14ac:dyDescent="0.2">
      <c r="B19" s="4" t="s">
        <v>67</v>
      </c>
      <c r="C19" s="4"/>
      <c r="D19" s="8">
        <v>3</v>
      </c>
      <c r="E19" s="62"/>
      <c r="F19" s="62"/>
      <c r="G19" s="45">
        <f>'Prob#1Rubric'!D3</f>
        <v>1.1500000000000001</v>
      </c>
      <c r="H19" s="45">
        <f>'Prob#1Rubric'!E3</f>
        <v>1.6500000000000001</v>
      </c>
      <c r="I19" s="45">
        <f>'Prob#1Rubric'!F3</f>
        <v>1.7999999999999998</v>
      </c>
      <c r="J19" s="45">
        <f>'Prob#1Rubric'!G3</f>
        <v>1.82</v>
      </c>
      <c r="K19" s="45">
        <f>'Prob#1Rubric'!H3</f>
        <v>1.9500000000000002</v>
      </c>
      <c r="L19" s="45">
        <f>'Prob#1Rubric'!I3</f>
        <v>0</v>
      </c>
      <c r="M19" s="45">
        <f>'Prob#1Rubric'!J3</f>
        <v>1.7000000000000002</v>
      </c>
      <c r="N19" s="45">
        <f>'Prob#1Rubric'!K3</f>
        <v>1.5</v>
      </c>
      <c r="O19" s="45">
        <f>'Prob#1Rubric'!L3</f>
        <v>1.7400000000000002</v>
      </c>
    </row>
    <row r="20" spans="1:15" x14ac:dyDescent="0.2">
      <c r="B20" s="4" t="s">
        <v>68</v>
      </c>
      <c r="C20" s="4"/>
      <c r="D20" s="6">
        <v>2</v>
      </c>
      <c r="E20" s="63"/>
      <c r="F20" s="63"/>
      <c r="G20" s="46">
        <f>SUM('Prob#1Rubric'!D21:D23)</f>
        <v>2</v>
      </c>
      <c r="H20" s="46">
        <f>SUM('Prob#1Rubric'!E21:E23)</f>
        <v>1.75</v>
      </c>
      <c r="I20" s="46">
        <f>SUM('Prob#1Rubric'!F21:F23)</f>
        <v>2</v>
      </c>
      <c r="J20" s="46">
        <f>SUM('Prob#1Rubric'!G21:G23)</f>
        <v>1.75</v>
      </c>
      <c r="K20" s="46">
        <f>SUM('Prob#1Rubric'!H21:H23)</f>
        <v>1.5</v>
      </c>
      <c r="L20" s="46">
        <f>SUM('Prob#1Rubric'!I21:I23)</f>
        <v>0</v>
      </c>
      <c r="M20" s="46">
        <f>SUM('Prob#1Rubric'!J21:J23)</f>
        <v>1.75</v>
      </c>
      <c r="N20" s="46">
        <f>SUM('Prob#1Rubric'!K21:K23)</f>
        <v>1</v>
      </c>
      <c r="O20" s="46">
        <f>SUM('Prob#1Rubric'!L21:L23)</f>
        <v>1.25</v>
      </c>
    </row>
    <row r="21" spans="1:15" x14ac:dyDescent="0.2">
      <c r="B21" s="4" t="s">
        <v>69</v>
      </c>
      <c r="C21" s="4"/>
      <c r="D21" s="6">
        <v>5</v>
      </c>
      <c r="E21" s="63"/>
      <c r="F21" s="63"/>
      <c r="G21" s="46">
        <f>SUM('Prob#1Rubric'!D26:D29)</f>
        <v>3</v>
      </c>
      <c r="H21" s="46">
        <f>SUM('Prob#1Rubric'!E26:E29)</f>
        <v>2</v>
      </c>
      <c r="I21" s="46">
        <f>SUM('Prob#1Rubric'!F26:F29)</f>
        <v>0.05</v>
      </c>
      <c r="J21" s="46">
        <f>SUM('Prob#1Rubric'!G26:G29)</f>
        <v>2.7</v>
      </c>
      <c r="K21" s="46">
        <f>SUM('Prob#1Rubric'!H26:H29)</f>
        <v>1</v>
      </c>
      <c r="L21" s="46">
        <f>SUM('Prob#1Rubric'!I26:I29)</f>
        <v>3.5</v>
      </c>
      <c r="M21" s="46">
        <f>SUM('Prob#1Rubric'!J26:J29)</f>
        <v>4</v>
      </c>
      <c r="N21" s="46">
        <f>SUM('Prob#1Rubric'!K26:K29)</f>
        <v>1.2</v>
      </c>
      <c r="O21" s="46">
        <f>SUM('Prob#1Rubric'!L26:L29)</f>
        <v>0</v>
      </c>
    </row>
    <row r="22" spans="1:15" x14ac:dyDescent="0.2">
      <c r="B22" s="4"/>
      <c r="C22" s="4"/>
      <c r="D22" s="35"/>
      <c r="E22" s="64"/>
      <c r="F22" s="64"/>
      <c r="G22" s="47"/>
      <c r="H22" s="47"/>
      <c r="I22" s="47"/>
      <c r="J22" s="47"/>
      <c r="K22" s="47"/>
      <c r="L22" s="47"/>
      <c r="M22" s="47"/>
      <c r="N22" s="47"/>
      <c r="O22" s="47"/>
    </row>
    <row r="23" spans="1:15" ht="13.5" thickBot="1" x14ac:dyDescent="0.25">
      <c r="B23" s="4"/>
      <c r="C23" s="4"/>
      <c r="D23" s="7"/>
      <c r="E23" s="65"/>
      <c r="F23" s="65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13.5" thickBot="1" x14ac:dyDescent="0.25">
      <c r="B24" s="203" t="str">
        <f>A16</f>
        <v>LEED Credit Comparison</v>
      </c>
      <c r="C24" s="203"/>
      <c r="D24" s="203"/>
      <c r="E24" s="58">
        <f>MEDIAN($G24:$O24)</f>
        <v>4.45</v>
      </c>
      <c r="F24" s="58">
        <f>AVERAGE($G24:$O24)</f>
        <v>4.8622222222222229</v>
      </c>
      <c r="G24" s="49">
        <f t="shared" ref="G24:O24" si="3">SUM(G19:G23)</f>
        <v>6.15</v>
      </c>
      <c r="H24" s="49">
        <f t="shared" si="3"/>
        <v>5.4</v>
      </c>
      <c r="I24" s="49">
        <f t="shared" si="3"/>
        <v>3.8499999999999996</v>
      </c>
      <c r="J24" s="49">
        <f t="shared" si="3"/>
        <v>6.2700000000000005</v>
      </c>
      <c r="K24" s="49">
        <f t="shared" si="3"/>
        <v>4.45</v>
      </c>
      <c r="L24" s="49">
        <f t="shared" si="3"/>
        <v>3.5</v>
      </c>
      <c r="M24" s="49">
        <f t="shared" si="3"/>
        <v>7.45</v>
      </c>
      <c r="N24" s="49">
        <f t="shared" si="3"/>
        <v>3.7</v>
      </c>
      <c r="O24" s="49">
        <f t="shared" si="3"/>
        <v>2.99</v>
      </c>
    </row>
    <row r="25" spans="1:15" x14ac:dyDescent="0.2">
      <c r="B25" s="191"/>
      <c r="C25" s="191"/>
      <c r="D25" s="24">
        <f>AVERAGE(D19:D23)</f>
        <v>3.3333333333333335</v>
      </c>
      <c r="E25" s="61"/>
      <c r="F25" s="61"/>
      <c r="G25" s="50"/>
    </row>
    <row r="26" spans="1:15" ht="13.5" thickBot="1" x14ac:dyDescent="0.25">
      <c r="E26" s="60"/>
      <c r="F26" s="60"/>
    </row>
    <row r="27" spans="1:15" ht="21.75" thickTop="1" thickBot="1" x14ac:dyDescent="0.35">
      <c r="A27" s="19" t="s">
        <v>130</v>
      </c>
      <c r="C27" s="19">
        <f>SUM(D30:D34)</f>
        <v>20</v>
      </c>
      <c r="D27" s="30"/>
      <c r="E27" s="60"/>
      <c r="F27" s="60"/>
    </row>
    <row r="28" spans="1:15" s="10" customFormat="1" ht="21.75" thickTop="1" thickBot="1" x14ac:dyDescent="0.35">
      <c r="A28" s="15"/>
      <c r="D28" s="29"/>
      <c r="E28" s="61"/>
      <c r="F28" s="61"/>
      <c r="G28" s="50"/>
      <c r="H28" s="51"/>
      <c r="I28" s="51"/>
      <c r="J28" s="51"/>
      <c r="K28" s="51"/>
      <c r="L28" s="51"/>
      <c r="M28" s="51"/>
      <c r="N28" s="51"/>
      <c r="O28" s="51"/>
    </row>
    <row r="29" spans="1:15" ht="26.25" thickBot="1" x14ac:dyDescent="0.25">
      <c r="D29" s="9" t="s">
        <v>3</v>
      </c>
      <c r="E29" s="59" t="s">
        <v>21</v>
      </c>
      <c r="F29" s="59" t="s">
        <v>20</v>
      </c>
      <c r="G29" s="44" t="str">
        <f>$G$7</f>
        <v>BYU - Idaho</v>
      </c>
      <c r="H29" s="44" t="str">
        <f>$H$7</f>
        <v>CalPoly - SLO</v>
      </c>
      <c r="I29" s="44" t="str">
        <f>$I$7</f>
        <v>Cal State - LB</v>
      </c>
      <c r="J29" s="44" t="str">
        <f>$J$7</f>
        <v>Colorado State</v>
      </c>
      <c r="K29" s="44" t="str">
        <f>$K$7</f>
        <v>Montana Tech</v>
      </c>
      <c r="L29" s="44" t="str">
        <f>$L$7</f>
        <v>San Jose State</v>
      </c>
      <c r="M29" s="44" t="str">
        <f>$M$7</f>
        <v>U of F</v>
      </c>
      <c r="N29" s="44" t="str">
        <f>$N$7</f>
        <v>U of NM</v>
      </c>
      <c r="O29" s="44" t="str">
        <f>$O$7</f>
        <v>UW</v>
      </c>
    </row>
    <row r="30" spans="1:15" x14ac:dyDescent="0.2">
      <c r="B30" s="4" t="s">
        <v>131</v>
      </c>
      <c r="C30" s="4"/>
      <c r="D30" s="11">
        <v>12</v>
      </c>
      <c r="E30" s="62"/>
      <c r="F30" s="62"/>
      <c r="G30" s="45">
        <f>SUM('Prob#5Rubric'!D4:D13)</f>
        <v>6</v>
      </c>
      <c r="H30" s="45">
        <f>SUM('Prob#5Rubric'!E4:E13)</f>
        <v>10</v>
      </c>
      <c r="I30" s="45">
        <f>SUM('Prob#5Rubric'!F4:F13)</f>
        <v>4.5</v>
      </c>
      <c r="J30" s="45">
        <f>SUM('Prob#5Rubric'!G4:G13)</f>
        <v>6.75</v>
      </c>
      <c r="K30" s="45">
        <f>SUM('Prob#5Rubric'!H4:H13)</f>
        <v>9</v>
      </c>
      <c r="L30" s="45">
        <f>SUM('Prob#5Rubric'!I4:I13)</f>
        <v>5.5</v>
      </c>
      <c r="M30" s="45">
        <f>SUM('Prob#5Rubric'!J4:J13)</f>
        <v>9.5</v>
      </c>
      <c r="N30" s="45">
        <f>SUM('Prob#5Rubric'!K4:K13)</f>
        <v>5</v>
      </c>
      <c r="O30" s="45">
        <f>SUM('Prob#5Rubric'!L4:L13)</f>
        <v>11.25</v>
      </c>
    </row>
    <row r="31" spans="1:15" x14ac:dyDescent="0.2">
      <c r="B31" s="4" t="s">
        <v>132</v>
      </c>
      <c r="C31" s="4"/>
      <c r="D31" s="6">
        <v>6</v>
      </c>
      <c r="E31" s="63"/>
      <c r="F31" s="63"/>
      <c r="G31" s="46">
        <f>SUM('Prob#5Rubric'!D14:D17)</f>
        <v>6</v>
      </c>
      <c r="H31" s="46">
        <f>SUM('Prob#5Rubric'!E14:E17)</f>
        <v>4</v>
      </c>
      <c r="I31" s="46">
        <f>SUM('Prob#5Rubric'!F14:F17)</f>
        <v>2</v>
      </c>
      <c r="J31" s="46">
        <f>SUM('Prob#5Rubric'!G14:G17)</f>
        <v>4.5</v>
      </c>
      <c r="K31" s="46">
        <f>SUM('Prob#5Rubric'!H14:H17)</f>
        <v>4</v>
      </c>
      <c r="L31" s="46">
        <f>SUM('Prob#5Rubric'!I14:I17)</f>
        <v>2.5</v>
      </c>
      <c r="M31" s="46">
        <f>SUM('Prob#5Rubric'!J14:J17)</f>
        <v>5</v>
      </c>
      <c r="N31" s="46">
        <f>SUM('Prob#5Rubric'!K14:K17)</f>
        <v>4.5</v>
      </c>
      <c r="O31" s="46">
        <f>SUM('Prob#5Rubric'!L14:L17)</f>
        <v>6</v>
      </c>
    </row>
    <row r="32" spans="1:15" x14ac:dyDescent="0.2">
      <c r="B32" s="4" t="s">
        <v>133</v>
      </c>
      <c r="C32" s="4"/>
      <c r="D32" s="6">
        <v>2</v>
      </c>
      <c r="E32" s="63"/>
      <c r="F32" s="63"/>
      <c r="G32" s="46">
        <f>SUM('Prob#5Rubric'!D18:D21)</f>
        <v>2</v>
      </c>
      <c r="H32" s="46">
        <f>SUM('Prob#5Rubric'!E18:E21)</f>
        <v>0.5</v>
      </c>
      <c r="I32" s="46">
        <f>SUM('Prob#5Rubric'!F18:F21)</f>
        <v>0.25</v>
      </c>
      <c r="J32" s="46">
        <f>SUM('Prob#5Rubric'!G18:G21)</f>
        <v>2</v>
      </c>
      <c r="K32" s="46">
        <f>SUM('Prob#5Rubric'!H18:H21)</f>
        <v>1</v>
      </c>
      <c r="L32" s="46">
        <f>SUM('Prob#5Rubric'!I18:I21)</f>
        <v>0.5</v>
      </c>
      <c r="M32" s="46">
        <f>SUM('Prob#5Rubric'!J18:J21)</f>
        <v>2</v>
      </c>
      <c r="N32" s="46">
        <f>SUM('Prob#5Rubric'!K18:K21)</f>
        <v>1</v>
      </c>
      <c r="O32" s="46">
        <f>SUM('Prob#5Rubric'!L18:L21)</f>
        <v>2</v>
      </c>
    </row>
    <row r="33" spans="1:15" x14ac:dyDescent="0.2">
      <c r="B33" s="4"/>
      <c r="C33" s="4"/>
      <c r="D33" s="35"/>
      <c r="E33" s="64"/>
      <c r="F33" s="64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3.5" thickBot="1" x14ac:dyDescent="0.25">
      <c r="B34" s="4"/>
      <c r="C34" s="4"/>
      <c r="D34" s="7"/>
      <c r="E34" s="65"/>
      <c r="F34" s="65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3.5" thickBot="1" x14ac:dyDescent="0.25">
      <c r="B35" s="203" t="str">
        <f>A27</f>
        <v>On-Site Renewable</v>
      </c>
      <c r="C35" s="203"/>
      <c r="D35" s="203"/>
      <c r="E35" s="58">
        <f>MEDIAN($G35:$O35)</f>
        <v>14</v>
      </c>
      <c r="F35" s="58">
        <f>AVERAGE($G35:$O35)</f>
        <v>13.027777777777779</v>
      </c>
      <c r="G35" s="49">
        <f t="shared" ref="G35:O35" si="4">SUM(G30:G34)</f>
        <v>14</v>
      </c>
      <c r="H35" s="49">
        <f t="shared" si="4"/>
        <v>14.5</v>
      </c>
      <c r="I35" s="49">
        <f t="shared" si="4"/>
        <v>6.75</v>
      </c>
      <c r="J35" s="49">
        <f t="shared" si="4"/>
        <v>13.25</v>
      </c>
      <c r="K35" s="49">
        <f t="shared" si="4"/>
        <v>14</v>
      </c>
      <c r="L35" s="49">
        <f t="shared" si="4"/>
        <v>8.5</v>
      </c>
      <c r="M35" s="49">
        <f t="shared" si="4"/>
        <v>16.5</v>
      </c>
      <c r="N35" s="49">
        <f t="shared" si="4"/>
        <v>10.5</v>
      </c>
      <c r="O35" s="49">
        <f t="shared" si="4"/>
        <v>19.25</v>
      </c>
    </row>
    <row r="36" spans="1:15" x14ac:dyDescent="0.2">
      <c r="B36" s="191"/>
      <c r="C36" s="191"/>
      <c r="D36" s="24"/>
      <c r="E36" s="61"/>
      <c r="F36" s="61"/>
      <c r="G36" s="50"/>
    </row>
    <row r="37" spans="1:15" ht="13.5" thickBot="1" x14ac:dyDescent="0.25">
      <c r="E37" s="60"/>
      <c r="F37" s="60"/>
    </row>
    <row r="38" spans="1:15" ht="21.75" thickTop="1" thickBot="1" x14ac:dyDescent="0.35">
      <c r="A38" s="20" t="s">
        <v>70</v>
      </c>
      <c r="C38" s="20">
        <f>SUM(D41:D45)</f>
        <v>15</v>
      </c>
      <c r="D38" s="32"/>
      <c r="E38" s="60"/>
      <c r="F38" s="60"/>
    </row>
    <row r="39" spans="1:15" s="10" customFormat="1" ht="21.75" thickTop="1" thickBot="1" x14ac:dyDescent="0.35">
      <c r="A39" s="15"/>
      <c r="D39" s="14"/>
      <c r="E39" s="61"/>
      <c r="F39" s="61"/>
      <c r="G39" s="50"/>
      <c r="H39" s="51"/>
      <c r="I39" s="51"/>
      <c r="J39" s="51"/>
      <c r="K39" s="51"/>
      <c r="L39" s="51"/>
      <c r="M39" s="51"/>
      <c r="N39" s="51"/>
      <c r="O39" s="51"/>
    </row>
    <row r="40" spans="1:15" ht="26.25" thickBot="1" x14ac:dyDescent="0.25">
      <c r="D40" s="9" t="s">
        <v>3</v>
      </c>
      <c r="E40" s="59" t="s">
        <v>21</v>
      </c>
      <c r="F40" s="59" t="s">
        <v>20</v>
      </c>
      <c r="G40" s="44" t="str">
        <f>$G$7</f>
        <v>BYU - Idaho</v>
      </c>
      <c r="H40" s="44" t="str">
        <f>$H$7</f>
        <v>CalPoly - SLO</v>
      </c>
      <c r="I40" s="44" t="str">
        <f>$I$7</f>
        <v>Cal State - LB</v>
      </c>
      <c r="J40" s="44" t="str">
        <f>$J$7</f>
        <v>Colorado State</v>
      </c>
      <c r="K40" s="44" t="str">
        <f>$K$7</f>
        <v>Montana Tech</v>
      </c>
      <c r="L40" s="44" t="str">
        <f>$L$7</f>
        <v>San Jose State</v>
      </c>
      <c r="M40" s="44" t="str">
        <f>$M$7</f>
        <v>U of F</v>
      </c>
      <c r="N40" s="44" t="str">
        <f>$N$7</f>
        <v>U of NM</v>
      </c>
      <c r="O40" s="44" t="str">
        <f>$O$7</f>
        <v>UW</v>
      </c>
    </row>
    <row r="41" spans="1:15" x14ac:dyDescent="0.2">
      <c r="B41" s="4" t="s">
        <v>71</v>
      </c>
      <c r="C41" s="4"/>
      <c r="D41" s="8">
        <v>2</v>
      </c>
      <c r="E41" s="62"/>
      <c r="F41" s="62"/>
      <c r="G41" s="45">
        <f>SUM(' Prob#2Rubric'!D4:D6)</f>
        <v>1.5</v>
      </c>
      <c r="H41" s="45">
        <f>SUM(' Prob#2Rubric'!E4:E6)</f>
        <v>2</v>
      </c>
      <c r="I41" s="45">
        <f>SUM(' Prob#2Rubric'!F4:F6)</f>
        <v>2</v>
      </c>
      <c r="J41" s="45">
        <f>SUM(' Prob#2Rubric'!G4:G6)</f>
        <v>2</v>
      </c>
      <c r="K41" s="45">
        <f>SUM(' Prob#2Rubric'!H4:H6)</f>
        <v>1.5</v>
      </c>
      <c r="L41" s="45">
        <f>SUM(' Prob#2Rubric'!I4:I6)</f>
        <v>1.5</v>
      </c>
      <c r="M41" s="45">
        <f>SUM(' Prob#2Rubric'!J4:J6)</f>
        <v>1.5</v>
      </c>
      <c r="N41" s="45">
        <f>SUM(' Prob#2Rubric'!K4:K6)</f>
        <v>2</v>
      </c>
      <c r="O41" s="45">
        <f>SUM(' Prob#2Rubric'!L4:L6)</f>
        <v>2.5</v>
      </c>
    </row>
    <row r="42" spans="1:15" x14ac:dyDescent="0.2">
      <c r="B42" s="4" t="s">
        <v>70</v>
      </c>
      <c r="C42" s="4"/>
      <c r="D42" s="6">
        <v>6.5</v>
      </c>
      <c r="E42" s="63"/>
      <c r="F42" s="63"/>
      <c r="G42" s="46">
        <f>SUM(' Prob#2Rubric'!D7:D9)</f>
        <v>4</v>
      </c>
      <c r="H42" s="46">
        <f>SUM(' Prob#2Rubric'!E7:E9)</f>
        <v>4.5</v>
      </c>
      <c r="I42" s="46">
        <f>SUM(' Prob#2Rubric'!F7:F9)</f>
        <v>2.5</v>
      </c>
      <c r="J42" s="46">
        <f>SUM(' Prob#2Rubric'!G7:G9)</f>
        <v>6.5</v>
      </c>
      <c r="K42" s="46">
        <f>SUM(' Prob#2Rubric'!H7:H9)</f>
        <v>3.5</v>
      </c>
      <c r="L42" s="46">
        <f>SUM(' Prob#2Rubric'!I7:I9)</f>
        <v>2.5</v>
      </c>
      <c r="M42" s="46">
        <f>SUM(' Prob#2Rubric'!J7:J9)</f>
        <v>4</v>
      </c>
      <c r="N42" s="46">
        <f>SUM(' Prob#2Rubric'!K7:K9)</f>
        <v>3.5</v>
      </c>
      <c r="O42" s="46">
        <f>SUM(' Prob#2Rubric'!L7:L9)</f>
        <v>3.5</v>
      </c>
    </row>
    <row r="43" spans="1:15" x14ac:dyDescent="0.2">
      <c r="B43" s="4" t="s">
        <v>72</v>
      </c>
      <c r="C43" s="4"/>
      <c r="D43" s="6">
        <v>2</v>
      </c>
      <c r="E43" s="63"/>
      <c r="F43" s="63"/>
      <c r="G43" s="46">
        <f>SUM(' Prob#2Rubric'!D10)</f>
        <v>2</v>
      </c>
      <c r="H43" s="46">
        <f>SUM(' Prob#2Rubric'!E10)</f>
        <v>0</v>
      </c>
      <c r="I43" s="46">
        <f>SUM(' Prob#2Rubric'!F10)</f>
        <v>0</v>
      </c>
      <c r="J43" s="46">
        <f>SUM(' Prob#2Rubric'!G10)</f>
        <v>2</v>
      </c>
      <c r="K43" s="46">
        <f>SUM(' Prob#2Rubric'!H10)</f>
        <v>2</v>
      </c>
      <c r="L43" s="46">
        <f>SUM(' Prob#2Rubric'!I10)</f>
        <v>2</v>
      </c>
      <c r="M43" s="46">
        <f>SUM(' Prob#2Rubric'!J10)</f>
        <v>2</v>
      </c>
      <c r="N43" s="46">
        <f>SUM(' Prob#2Rubric'!K10)</f>
        <v>2</v>
      </c>
      <c r="O43" s="46">
        <f>SUM(' Prob#2Rubric'!L10)</f>
        <v>2</v>
      </c>
    </row>
    <row r="44" spans="1:15" x14ac:dyDescent="0.2">
      <c r="B44" s="4" t="s">
        <v>73</v>
      </c>
      <c r="C44" s="4"/>
      <c r="D44" s="6">
        <v>3.5</v>
      </c>
      <c r="E44" s="64"/>
      <c r="F44" s="64"/>
      <c r="G44" s="47">
        <f>SUM(' Prob#2Rubric'!D11:D12)</f>
        <v>1.5</v>
      </c>
      <c r="H44" s="47">
        <f>SUM(' Prob#2Rubric'!E11:E12)</f>
        <v>1.5</v>
      </c>
      <c r="I44" s="47">
        <f>SUM(' Prob#2Rubric'!F11:F12)</f>
        <v>1</v>
      </c>
      <c r="J44" s="47">
        <f>SUM(' Prob#2Rubric'!G11:G12)</f>
        <v>1.5</v>
      </c>
      <c r="K44" s="47">
        <f>SUM(' Prob#2Rubric'!H11:H12)</f>
        <v>0</v>
      </c>
      <c r="L44" s="47">
        <f>SUM(' Prob#2Rubric'!I11:I12)</f>
        <v>1.5</v>
      </c>
      <c r="M44" s="47">
        <f>SUM(' Prob#2Rubric'!J11:J12)</f>
        <v>3.5</v>
      </c>
      <c r="N44" s="47">
        <f>SUM(' Prob#2Rubric'!K11:K12)</f>
        <v>2</v>
      </c>
      <c r="O44" s="47">
        <f>SUM(' Prob#2Rubric'!L11:L12)</f>
        <v>2</v>
      </c>
    </row>
    <row r="45" spans="1:15" ht="13.5" thickBot="1" x14ac:dyDescent="0.25">
      <c r="B45" s="4" t="s">
        <v>74</v>
      </c>
      <c r="C45" s="4"/>
      <c r="D45" s="7">
        <v>1</v>
      </c>
      <c r="E45" s="65"/>
      <c r="F45" s="65"/>
      <c r="G45" s="48">
        <f>SUM(' Prob#2Rubric'!D13)</f>
        <v>1</v>
      </c>
      <c r="H45" s="48">
        <f>SUM(' Prob#2Rubric'!E13)</f>
        <v>1</v>
      </c>
      <c r="I45" s="48">
        <f>SUM(' Prob#2Rubric'!F13)</f>
        <v>0</v>
      </c>
      <c r="J45" s="48">
        <f>SUM(' Prob#2Rubric'!G13)</f>
        <v>1</v>
      </c>
      <c r="K45" s="48">
        <f>SUM(' Prob#2Rubric'!H13)</f>
        <v>1</v>
      </c>
      <c r="L45" s="48">
        <f>SUM(' Prob#2Rubric'!I13)</f>
        <v>0</v>
      </c>
      <c r="M45" s="48">
        <f>SUM(' Prob#2Rubric'!J13)</f>
        <v>0</v>
      </c>
      <c r="N45" s="48">
        <f>SUM(' Prob#2Rubric'!K13)</f>
        <v>1</v>
      </c>
      <c r="O45" s="48">
        <f>SUM(' Prob#2Rubric'!L13)</f>
        <v>1</v>
      </c>
    </row>
    <row r="46" spans="1:15" ht="13.5" thickBot="1" x14ac:dyDescent="0.25">
      <c r="B46" s="203" t="str">
        <f>A38</f>
        <v>Life Cycle Analysis</v>
      </c>
      <c r="C46" s="203"/>
      <c r="D46" s="203"/>
      <c r="E46" s="58">
        <f>MEDIAN($G46:$O46)</f>
        <v>10</v>
      </c>
      <c r="F46" s="58">
        <f>AVERAGE($G46:$O46)</f>
        <v>9.5</v>
      </c>
      <c r="G46" s="49">
        <f t="shared" ref="G46:O46" si="5">SUM(G41:G45)</f>
        <v>10</v>
      </c>
      <c r="H46" s="49">
        <f t="shared" si="5"/>
        <v>9</v>
      </c>
      <c r="I46" s="49">
        <f t="shared" si="5"/>
        <v>5.5</v>
      </c>
      <c r="J46" s="49">
        <f t="shared" si="5"/>
        <v>13</v>
      </c>
      <c r="K46" s="49">
        <f t="shared" si="5"/>
        <v>8</v>
      </c>
      <c r="L46" s="49">
        <f t="shared" si="5"/>
        <v>7.5</v>
      </c>
      <c r="M46" s="49">
        <f t="shared" si="5"/>
        <v>11</v>
      </c>
      <c r="N46" s="49">
        <f t="shared" si="5"/>
        <v>10.5</v>
      </c>
      <c r="O46" s="49">
        <f t="shared" si="5"/>
        <v>11</v>
      </c>
    </row>
    <row r="47" spans="1:15" x14ac:dyDescent="0.2">
      <c r="B47" s="191"/>
      <c r="C47" s="191"/>
      <c r="D47" s="24">
        <f>AVERAGE(D41:D45)</f>
        <v>3</v>
      </c>
      <c r="E47" s="61"/>
      <c r="F47" s="61"/>
      <c r="G47" s="50"/>
    </row>
    <row r="48" spans="1:15" ht="13.5" thickBot="1" x14ac:dyDescent="0.25">
      <c r="E48" s="60"/>
      <c r="F48" s="60"/>
    </row>
    <row r="49" spans="1:15" ht="21.75" thickTop="1" thickBot="1" x14ac:dyDescent="0.35">
      <c r="A49" s="23" t="s">
        <v>36</v>
      </c>
      <c r="C49" s="23">
        <f>SUM(D52:D56)</f>
        <v>15</v>
      </c>
      <c r="D49" s="31"/>
      <c r="E49" s="60"/>
      <c r="F49" s="60"/>
    </row>
    <row r="50" spans="1:15" s="10" customFormat="1" ht="21.75" thickTop="1" thickBot="1" x14ac:dyDescent="0.35">
      <c r="A50" s="15"/>
      <c r="D50" s="14"/>
      <c r="E50" s="61"/>
      <c r="F50" s="61"/>
      <c r="G50" s="50"/>
      <c r="H50" s="51"/>
      <c r="I50" s="51"/>
      <c r="J50" s="51"/>
      <c r="K50" s="51"/>
      <c r="L50" s="51"/>
      <c r="M50" s="51"/>
      <c r="N50" s="51"/>
      <c r="O50" s="51"/>
    </row>
    <row r="51" spans="1:15" ht="26.25" thickBot="1" x14ac:dyDescent="0.25">
      <c r="D51" s="9" t="s">
        <v>3</v>
      </c>
      <c r="E51" s="59" t="s">
        <v>21</v>
      </c>
      <c r="F51" s="59" t="s">
        <v>20</v>
      </c>
      <c r="G51" s="44" t="str">
        <f>$G$7</f>
        <v>BYU - Idaho</v>
      </c>
      <c r="H51" s="44" t="str">
        <f>$H$7</f>
        <v>CalPoly - SLO</v>
      </c>
      <c r="I51" s="44" t="str">
        <f>$I$7</f>
        <v>Cal State - LB</v>
      </c>
      <c r="J51" s="44" t="str">
        <f>$J$7</f>
        <v>Colorado State</v>
      </c>
      <c r="K51" s="44" t="str">
        <f>$K$7</f>
        <v>Montana Tech</v>
      </c>
      <c r="L51" s="44" t="str">
        <f>$L$7</f>
        <v>San Jose State</v>
      </c>
      <c r="M51" s="44" t="str">
        <f>$M$7</f>
        <v>U of F</v>
      </c>
      <c r="N51" s="44" t="str">
        <f>$N$7</f>
        <v>U of NM</v>
      </c>
      <c r="O51" s="44" t="str">
        <f>$O$7</f>
        <v>UW</v>
      </c>
    </row>
    <row r="52" spans="1:15" x14ac:dyDescent="0.2">
      <c r="B52" s="4" t="s">
        <v>75</v>
      </c>
      <c r="C52" s="4"/>
      <c r="D52" s="8">
        <v>10</v>
      </c>
      <c r="E52" s="62"/>
      <c r="F52" s="62"/>
      <c r="G52" s="45">
        <f>SUM('Prob#3Rubric'!E4:E7)</f>
        <v>5.5</v>
      </c>
      <c r="H52" s="45">
        <f>SUM('Prob#3Rubric'!F4:F7)</f>
        <v>2.5</v>
      </c>
      <c r="I52" s="45">
        <f>SUM('Prob#3Rubric'!G4:G7)</f>
        <v>2.5</v>
      </c>
      <c r="J52" s="45">
        <f>SUM('Prob#3Rubric'!H4:H7)</f>
        <v>4</v>
      </c>
      <c r="K52" s="45">
        <f>SUM('Prob#3Rubric'!I4:I7)</f>
        <v>8.5</v>
      </c>
      <c r="L52" s="45">
        <f>SUM('Prob#3Rubric'!J4:J7)</f>
        <v>3</v>
      </c>
      <c r="M52" s="45">
        <f>SUM('Prob#3Rubric'!K4:K7)</f>
        <v>9</v>
      </c>
      <c r="N52" s="45">
        <f>SUM('Prob#3Rubric'!L4:L7)</f>
        <v>6.5</v>
      </c>
      <c r="O52" s="45">
        <f>SUM('Prob#3Rubric'!M4:M7)</f>
        <v>8.5</v>
      </c>
    </row>
    <row r="53" spans="1:15" x14ac:dyDescent="0.2">
      <c r="B53" s="4" t="s">
        <v>76</v>
      </c>
      <c r="C53" s="4"/>
      <c r="D53" s="6">
        <v>5</v>
      </c>
      <c r="E53" s="63"/>
      <c r="F53" s="63"/>
      <c r="G53" s="46">
        <f>SUM('Prob#3Rubric'!E8:E10)</f>
        <v>5</v>
      </c>
      <c r="H53" s="46">
        <f>SUM('Prob#3Rubric'!F8:F10)</f>
        <v>1.5</v>
      </c>
      <c r="I53" s="46">
        <f>SUM('Prob#3Rubric'!G8:G10)</f>
        <v>3.5</v>
      </c>
      <c r="J53" s="46">
        <f>SUM('Prob#3Rubric'!H8:H10)</f>
        <v>5</v>
      </c>
      <c r="K53" s="46">
        <f>SUM('Prob#3Rubric'!I8:I10)</f>
        <v>3.5</v>
      </c>
      <c r="L53" s="46">
        <f>SUM('Prob#3Rubric'!J8:J10)</f>
        <v>0</v>
      </c>
      <c r="M53" s="46">
        <f>SUM('Prob#3Rubric'!K8:K10)</f>
        <v>5</v>
      </c>
      <c r="N53" s="46">
        <f>SUM('Prob#3Rubric'!L8:L10)</f>
        <v>4</v>
      </c>
      <c r="O53" s="46">
        <f>SUM('Prob#3Rubric'!M8:M10)</f>
        <v>5</v>
      </c>
    </row>
    <row r="54" spans="1:15" x14ac:dyDescent="0.2">
      <c r="B54" s="4"/>
      <c r="C54" s="4"/>
      <c r="D54" s="6"/>
      <c r="E54" s="63"/>
      <c r="F54" s="63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B55" s="4"/>
      <c r="C55" s="4"/>
      <c r="D55" s="35"/>
      <c r="E55" s="64"/>
      <c r="F55" s="64"/>
      <c r="G55" s="47"/>
      <c r="H55" s="47"/>
      <c r="I55" s="47"/>
      <c r="J55" s="47"/>
      <c r="K55" s="47"/>
      <c r="L55" s="47"/>
      <c r="M55" s="47"/>
      <c r="N55" s="47"/>
      <c r="O55" s="47"/>
    </row>
    <row r="56" spans="1:15" ht="13.5" thickBot="1" x14ac:dyDescent="0.25">
      <c r="B56" s="4"/>
      <c r="C56" s="4"/>
      <c r="D56" s="7"/>
      <c r="E56" s="65"/>
      <c r="F56" s="65"/>
      <c r="G56" s="48"/>
      <c r="H56" s="48"/>
      <c r="I56" s="48"/>
      <c r="J56" s="48"/>
      <c r="K56" s="48"/>
      <c r="L56" s="48"/>
      <c r="M56" s="48"/>
      <c r="N56" s="48"/>
      <c r="O56" s="48"/>
    </row>
    <row r="57" spans="1:15" ht="13.5" thickBot="1" x14ac:dyDescent="0.25">
      <c r="B57" s="203" t="str">
        <f>A49</f>
        <v>Carbon Footprint</v>
      </c>
      <c r="C57" s="203"/>
      <c r="D57" s="203"/>
      <c r="E57" s="58">
        <f>MEDIAN($G57:$O57)</f>
        <v>10.5</v>
      </c>
      <c r="F57" s="58">
        <f>AVERAGE($G57:$O57)</f>
        <v>9.1666666666666661</v>
      </c>
      <c r="G57" s="49">
        <f t="shared" ref="G57:O57" si="6">SUM(G52:G56)</f>
        <v>10.5</v>
      </c>
      <c r="H57" s="49">
        <f t="shared" si="6"/>
        <v>4</v>
      </c>
      <c r="I57" s="49">
        <f t="shared" si="6"/>
        <v>6</v>
      </c>
      <c r="J57" s="49">
        <f t="shared" si="6"/>
        <v>9</v>
      </c>
      <c r="K57" s="49">
        <f t="shared" si="6"/>
        <v>12</v>
      </c>
      <c r="L57" s="49">
        <f t="shared" si="6"/>
        <v>3</v>
      </c>
      <c r="M57" s="49">
        <f t="shared" si="6"/>
        <v>14</v>
      </c>
      <c r="N57" s="49">
        <f t="shared" si="6"/>
        <v>10.5</v>
      </c>
      <c r="O57" s="49">
        <f t="shared" si="6"/>
        <v>13.5</v>
      </c>
    </row>
    <row r="58" spans="1:15" x14ac:dyDescent="0.2">
      <c r="B58" s="191"/>
      <c r="C58" s="191"/>
      <c r="D58" s="24"/>
      <c r="E58" s="61"/>
      <c r="F58" s="61"/>
      <c r="G58" s="50"/>
    </row>
    <row r="59" spans="1:15" ht="13.5" thickBot="1" x14ac:dyDescent="0.25">
      <c r="E59" s="60"/>
      <c r="F59" s="60"/>
    </row>
    <row r="60" spans="1:15" ht="21.75" thickTop="1" thickBot="1" x14ac:dyDescent="0.35">
      <c r="A60" s="21" t="s">
        <v>126</v>
      </c>
      <c r="C60" s="21">
        <f>SUM(D63:D67)</f>
        <v>15</v>
      </c>
      <c r="D60" s="33"/>
      <c r="E60" s="60"/>
      <c r="F60" s="60"/>
    </row>
    <row r="61" spans="1:15" s="10" customFormat="1" ht="21.75" thickTop="1" thickBot="1" x14ac:dyDescent="0.35">
      <c r="A61" s="15"/>
      <c r="D61" s="14"/>
      <c r="E61" s="61"/>
      <c r="F61" s="61"/>
      <c r="G61" s="50"/>
      <c r="H61" s="51"/>
      <c r="I61" s="51"/>
      <c r="J61" s="51"/>
      <c r="K61" s="51"/>
      <c r="L61" s="51"/>
      <c r="M61" s="51"/>
      <c r="N61" s="51"/>
      <c r="O61" s="51"/>
    </row>
    <row r="62" spans="1:15" ht="26.25" thickBot="1" x14ac:dyDescent="0.25">
      <c r="D62" s="9" t="s">
        <v>3</v>
      </c>
      <c r="E62" s="59" t="s">
        <v>21</v>
      </c>
      <c r="F62" s="59" t="s">
        <v>20</v>
      </c>
      <c r="G62" s="44" t="str">
        <f>$G$7</f>
        <v>BYU - Idaho</v>
      </c>
      <c r="H62" s="44" t="str">
        <f>$H$7</f>
        <v>CalPoly - SLO</v>
      </c>
      <c r="I62" s="44" t="str">
        <f>$I$7</f>
        <v>Cal State - LB</v>
      </c>
      <c r="J62" s="44" t="str">
        <f>$J$7</f>
        <v>Colorado State</v>
      </c>
      <c r="K62" s="44" t="str">
        <f>$K$7</f>
        <v>Montana Tech</v>
      </c>
      <c r="L62" s="44" t="str">
        <f>$L$7</f>
        <v>San Jose State</v>
      </c>
      <c r="M62" s="44" t="str">
        <f>$M$7</f>
        <v>U of F</v>
      </c>
      <c r="N62" s="44" t="str">
        <f>$N$7</f>
        <v>U of NM</v>
      </c>
      <c r="O62" s="44" t="str">
        <f>$O$7</f>
        <v>UW</v>
      </c>
    </row>
    <row r="63" spans="1:15" x14ac:dyDescent="0.2">
      <c r="B63" s="4" t="s">
        <v>127</v>
      </c>
      <c r="C63" s="4"/>
      <c r="D63" s="8">
        <v>6</v>
      </c>
      <c r="E63" s="62"/>
      <c r="F63" s="62"/>
      <c r="G63" s="45">
        <f>SUM('Prob#4Rubric'!D4:D8)</f>
        <v>0.5</v>
      </c>
      <c r="H63" s="45">
        <f>SUM('Prob#4Rubric'!E4:E8)</f>
        <v>2</v>
      </c>
      <c r="I63" s="45">
        <f>SUM('Prob#4Rubric'!F4:F8)</f>
        <v>3.5</v>
      </c>
      <c r="J63" s="45">
        <f>SUM('Prob#4Rubric'!G4:G8)</f>
        <v>5</v>
      </c>
      <c r="K63" s="45">
        <f>SUM('Prob#4Rubric'!H4:H8)</f>
        <v>5</v>
      </c>
      <c r="L63" s="45">
        <f>SUM('Prob#4Rubric'!I4:I8)</f>
        <v>2</v>
      </c>
      <c r="M63" s="45">
        <f>SUM('Prob#4Rubric'!J4:J8)</f>
        <v>4.5</v>
      </c>
      <c r="N63" s="45">
        <f>SUM('Prob#4Rubric'!K4:K8)</f>
        <v>5</v>
      </c>
      <c r="O63" s="45">
        <f>SUM('Prob#4Rubric'!L4:L8)</f>
        <v>2.25</v>
      </c>
    </row>
    <row r="64" spans="1:15" x14ac:dyDescent="0.2">
      <c r="B64" s="4" t="s">
        <v>128</v>
      </c>
      <c r="C64" s="4"/>
      <c r="D64" s="8">
        <v>6</v>
      </c>
      <c r="E64" s="63"/>
      <c r="F64" s="63"/>
      <c r="G64" s="46">
        <f>SUM('Prob#4Rubric'!D9:D13)</f>
        <v>2</v>
      </c>
      <c r="H64" s="46">
        <f>SUM('Prob#4Rubric'!E9:E13)</f>
        <v>0.5</v>
      </c>
      <c r="I64" s="46">
        <f>SUM('Prob#4Rubric'!F9:F13)</f>
        <v>1.5</v>
      </c>
      <c r="J64" s="46">
        <f>SUM('Prob#4Rubric'!G9:G13)</f>
        <v>4</v>
      </c>
      <c r="K64" s="46">
        <f>SUM('Prob#4Rubric'!H9:H13)</f>
        <v>2.75</v>
      </c>
      <c r="L64" s="46">
        <f>SUM('Prob#4Rubric'!I9:I13)</f>
        <v>2</v>
      </c>
      <c r="M64" s="46">
        <f>SUM('Prob#4Rubric'!J9:J13)</f>
        <v>4</v>
      </c>
      <c r="N64" s="46">
        <f>SUM('Prob#4Rubric'!K9:K13)</f>
        <v>1</v>
      </c>
      <c r="O64" s="46">
        <f>SUM('Prob#4Rubric'!L9:L13)</f>
        <v>2.5</v>
      </c>
    </row>
    <row r="65" spans="1:15" x14ac:dyDescent="0.2">
      <c r="B65" s="4" t="s">
        <v>129</v>
      </c>
      <c r="C65" s="4"/>
      <c r="D65" s="8">
        <v>3</v>
      </c>
      <c r="E65" s="63"/>
      <c r="F65" s="63"/>
      <c r="G65" s="46">
        <f>SUM('Prob#4Rubric'!D14:D16)</f>
        <v>1.5</v>
      </c>
      <c r="H65" s="46">
        <f>SUM('Prob#4Rubric'!E14:E16)</f>
        <v>0.25</v>
      </c>
      <c r="I65" s="46">
        <f>SUM('Prob#4Rubric'!F14:F16)</f>
        <v>1.75</v>
      </c>
      <c r="J65" s="46">
        <f>SUM('Prob#4Rubric'!G14:G16)</f>
        <v>3</v>
      </c>
      <c r="K65" s="46">
        <f>SUM('Prob#4Rubric'!H14:H16)</f>
        <v>1.25</v>
      </c>
      <c r="L65" s="46">
        <f>SUM('Prob#4Rubric'!I14:I16)</f>
        <v>1.75</v>
      </c>
      <c r="M65" s="46">
        <f>SUM('Prob#4Rubric'!J14:J16)</f>
        <v>2</v>
      </c>
      <c r="N65" s="46">
        <f>SUM('Prob#4Rubric'!K14:K16)</f>
        <v>1</v>
      </c>
      <c r="O65" s="46">
        <f>SUM('Prob#4Rubric'!L14:L16)</f>
        <v>1.25</v>
      </c>
    </row>
    <row r="66" spans="1:15" x14ac:dyDescent="0.2">
      <c r="B66" s="4"/>
      <c r="C66" s="4"/>
      <c r="D66" s="6"/>
      <c r="E66" s="64"/>
      <c r="F66" s="64"/>
      <c r="G66" s="47"/>
      <c r="H66" s="47"/>
      <c r="I66" s="47"/>
      <c r="J66" s="47"/>
      <c r="K66" s="47"/>
      <c r="L66" s="47"/>
      <c r="M66" s="47"/>
      <c r="N66" s="47"/>
      <c r="O66" s="47"/>
    </row>
    <row r="67" spans="1:15" ht="13.5" thickBot="1" x14ac:dyDescent="0.25">
      <c r="B67" s="4"/>
      <c r="C67" s="4"/>
      <c r="D67" s="7"/>
      <c r="E67" s="65"/>
      <c r="F67" s="65"/>
      <c r="G67" s="48"/>
      <c r="H67" s="48"/>
      <c r="I67" s="48"/>
      <c r="J67" s="48"/>
      <c r="K67" s="48"/>
      <c r="L67" s="48"/>
      <c r="M67" s="48"/>
      <c r="N67" s="48"/>
      <c r="O67" s="48"/>
    </row>
    <row r="68" spans="1:15" ht="13.5" thickBot="1" x14ac:dyDescent="0.25">
      <c r="B68" s="203" t="str">
        <f>A60</f>
        <v>Water Collection and Use</v>
      </c>
      <c r="C68" s="203"/>
      <c r="D68" s="203"/>
      <c r="E68" s="58">
        <f>MEDIAN($G68:$O68)</f>
        <v>6.75</v>
      </c>
      <c r="F68" s="58">
        <f>AVERAGE($G68:$O68)</f>
        <v>7.083333333333333</v>
      </c>
      <c r="G68" s="49">
        <f t="shared" ref="G68:O68" si="7">SUM(G63:G67)</f>
        <v>4</v>
      </c>
      <c r="H68" s="49">
        <f t="shared" si="7"/>
        <v>2.75</v>
      </c>
      <c r="I68" s="49">
        <f t="shared" si="7"/>
        <v>6.75</v>
      </c>
      <c r="J68" s="49">
        <f t="shared" si="7"/>
        <v>12</v>
      </c>
      <c r="K68" s="49">
        <f t="shared" si="7"/>
        <v>9</v>
      </c>
      <c r="L68" s="49">
        <f t="shared" si="7"/>
        <v>5.75</v>
      </c>
      <c r="M68" s="49">
        <f t="shared" si="7"/>
        <v>10.5</v>
      </c>
      <c r="N68" s="49">
        <f t="shared" si="7"/>
        <v>7</v>
      </c>
      <c r="O68" s="49">
        <f t="shared" si="7"/>
        <v>6</v>
      </c>
    </row>
    <row r="69" spans="1:15" x14ac:dyDescent="0.2">
      <c r="B69" s="191"/>
      <c r="C69" s="191"/>
      <c r="D69" s="24">
        <f>AVERAGE(D63:D67)</f>
        <v>5</v>
      </c>
      <c r="E69" s="61"/>
      <c r="F69" s="61"/>
      <c r="G69" s="50"/>
    </row>
    <row r="70" spans="1:15" ht="13.5" thickBot="1" x14ac:dyDescent="0.25">
      <c r="B70" s="4"/>
      <c r="C70" s="4"/>
      <c r="E70" s="60"/>
      <c r="F70" s="60"/>
    </row>
    <row r="71" spans="1:15" ht="21.75" thickTop="1" thickBot="1" x14ac:dyDescent="0.35">
      <c r="A71" s="22" t="s">
        <v>29</v>
      </c>
      <c r="C71" s="22">
        <v>3</v>
      </c>
      <c r="D71" s="34"/>
      <c r="E71" s="60"/>
      <c r="F71" s="60"/>
    </row>
    <row r="72" spans="1:15" s="10" customFormat="1" ht="21.75" thickTop="1" thickBot="1" x14ac:dyDescent="0.35">
      <c r="A72" s="15"/>
      <c r="D72" s="14"/>
      <c r="E72" s="61"/>
      <c r="F72" s="61"/>
      <c r="G72" s="50"/>
      <c r="H72" s="51"/>
      <c r="I72" s="51"/>
      <c r="J72" s="51"/>
      <c r="K72" s="51"/>
      <c r="L72" s="51"/>
      <c r="M72" s="51"/>
      <c r="N72" s="51"/>
      <c r="O72" s="51"/>
    </row>
    <row r="73" spans="1:15" ht="26.25" thickBot="1" x14ac:dyDescent="0.25">
      <c r="D73" s="9" t="s">
        <v>3</v>
      </c>
      <c r="E73" s="59" t="s">
        <v>21</v>
      </c>
      <c r="F73" s="59" t="s">
        <v>20</v>
      </c>
      <c r="G73" s="44" t="str">
        <f>$G$7</f>
        <v>BYU - Idaho</v>
      </c>
      <c r="H73" s="44" t="str">
        <f>$H$7</f>
        <v>CalPoly - SLO</v>
      </c>
      <c r="I73" s="44" t="str">
        <f>$I$7</f>
        <v>Cal State - LB</v>
      </c>
      <c r="J73" s="44" t="str">
        <f>$J$7</f>
        <v>Colorado State</v>
      </c>
      <c r="K73" s="44" t="str">
        <f>$K$7</f>
        <v>Montana Tech</v>
      </c>
      <c r="L73" s="44" t="str">
        <f>$L$7</f>
        <v>San Jose State</v>
      </c>
      <c r="M73" s="44" t="str">
        <f>$M$7</f>
        <v>U of F</v>
      </c>
      <c r="N73" s="44" t="str">
        <f>$N$7</f>
        <v>U of NM</v>
      </c>
      <c r="O73" s="44" t="str">
        <f>$O$7</f>
        <v>UW</v>
      </c>
    </row>
    <row r="74" spans="1:15" x14ac:dyDescent="0.2">
      <c r="B74" s="4" t="s">
        <v>187</v>
      </c>
      <c r="C74" s="4"/>
      <c r="D74" s="8">
        <v>1</v>
      </c>
      <c r="E74" s="62"/>
      <c r="F74" s="62"/>
      <c r="G74" s="45">
        <v>1</v>
      </c>
      <c r="H74" s="45">
        <v>0</v>
      </c>
      <c r="I74" s="45">
        <v>1</v>
      </c>
      <c r="J74" s="45">
        <v>1</v>
      </c>
      <c r="K74" s="45">
        <v>1</v>
      </c>
      <c r="L74" s="45">
        <v>0</v>
      </c>
      <c r="M74" s="45">
        <v>0</v>
      </c>
      <c r="N74" s="45">
        <v>1</v>
      </c>
      <c r="O74" s="45">
        <v>1</v>
      </c>
    </row>
    <row r="75" spans="1:15" x14ac:dyDescent="0.2">
      <c r="B75" s="4" t="s">
        <v>189</v>
      </c>
      <c r="C75" s="4"/>
      <c r="D75" s="8">
        <v>1</v>
      </c>
      <c r="E75" s="84"/>
      <c r="F75" s="84"/>
      <c r="G75" s="85">
        <v>0.5</v>
      </c>
      <c r="H75" s="85">
        <v>0</v>
      </c>
      <c r="I75" s="85">
        <v>0.5</v>
      </c>
      <c r="J75" s="85">
        <v>0.5</v>
      </c>
      <c r="K75" s="85">
        <v>0.5</v>
      </c>
      <c r="L75" s="85">
        <v>0</v>
      </c>
      <c r="M75" s="85">
        <v>0</v>
      </c>
      <c r="N75" s="85">
        <v>0.25</v>
      </c>
      <c r="O75" s="85">
        <v>0.25</v>
      </c>
    </row>
    <row r="76" spans="1:15" x14ac:dyDescent="0.2">
      <c r="B76" s="4" t="s">
        <v>188</v>
      </c>
      <c r="C76" s="4"/>
      <c r="D76" s="6">
        <v>1</v>
      </c>
      <c r="E76" s="63"/>
      <c r="F76" s="63"/>
      <c r="G76" s="46">
        <v>1</v>
      </c>
      <c r="H76" s="46">
        <v>1</v>
      </c>
      <c r="I76" s="46">
        <v>0.5</v>
      </c>
      <c r="J76" s="46">
        <v>1</v>
      </c>
      <c r="K76" s="46">
        <v>0.75</v>
      </c>
      <c r="L76" s="46">
        <v>0</v>
      </c>
      <c r="M76" s="46">
        <v>0</v>
      </c>
      <c r="N76" s="46">
        <v>1</v>
      </c>
      <c r="O76" s="46">
        <v>1</v>
      </c>
    </row>
    <row r="77" spans="1:15" x14ac:dyDescent="0.2">
      <c r="B77" s="4" t="s">
        <v>19</v>
      </c>
      <c r="C77" s="4"/>
      <c r="D77" s="6">
        <v>-5</v>
      </c>
      <c r="E77" s="63"/>
      <c r="F77" s="63"/>
      <c r="G77" s="46">
        <v>0</v>
      </c>
      <c r="H77" s="46">
        <v>0</v>
      </c>
      <c r="I77" s="46"/>
      <c r="J77" s="46">
        <v>0</v>
      </c>
      <c r="K77" s="46">
        <v>-1</v>
      </c>
      <c r="L77" s="46">
        <v>0</v>
      </c>
      <c r="M77" s="46">
        <v>0</v>
      </c>
      <c r="N77" s="46">
        <v>0</v>
      </c>
      <c r="O77" s="46">
        <v>0</v>
      </c>
    </row>
    <row r="78" spans="1:15" x14ac:dyDescent="0.2">
      <c r="B78" s="4" t="s">
        <v>18</v>
      </c>
      <c r="C78" s="4"/>
      <c r="D78" s="6">
        <v>-10</v>
      </c>
      <c r="E78" s="64"/>
      <c r="F78" s="64"/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>
        <v>0</v>
      </c>
    </row>
    <row r="79" spans="1:15" ht="13.5" thickBot="1" x14ac:dyDescent="0.25">
      <c r="B79" s="4"/>
      <c r="C79" s="4"/>
      <c r="D79" s="7"/>
      <c r="E79" s="65"/>
      <c r="F79" s="65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13.5" thickBot="1" x14ac:dyDescent="0.25">
      <c r="B80" s="203" t="s">
        <v>9</v>
      </c>
      <c r="C80" s="203"/>
      <c r="D80" s="203"/>
      <c r="E80" s="58">
        <f>MEDIAN(G80:O80)</f>
        <v>2</v>
      </c>
      <c r="F80" s="58">
        <f>AVERAGE(G80:O80)</f>
        <v>1.5277777777777777</v>
      </c>
      <c r="G80" s="49">
        <f t="shared" ref="G80:O80" si="8">SUM(G74:G79)</f>
        <v>2.5</v>
      </c>
      <c r="H80" s="49">
        <f t="shared" si="8"/>
        <v>1</v>
      </c>
      <c r="I80" s="49">
        <f t="shared" si="8"/>
        <v>2</v>
      </c>
      <c r="J80" s="49">
        <f t="shared" si="8"/>
        <v>2.5</v>
      </c>
      <c r="K80" s="49">
        <f t="shared" si="8"/>
        <v>1.25</v>
      </c>
      <c r="L80" s="49">
        <f t="shared" si="8"/>
        <v>0</v>
      </c>
      <c r="M80" s="49">
        <f t="shared" si="8"/>
        <v>0</v>
      </c>
      <c r="N80" s="49">
        <f t="shared" si="8"/>
        <v>2.25</v>
      </c>
      <c r="O80" s="49">
        <f t="shared" si="8"/>
        <v>2.25</v>
      </c>
    </row>
    <row r="81" spans="4:15" x14ac:dyDescent="0.2">
      <c r="D81" s="25">
        <f>AVERAGE(D74:D79)</f>
        <v>-2.4</v>
      </c>
      <c r="E81" s="60"/>
      <c r="F81" s="60"/>
      <c r="G81" s="1"/>
      <c r="H81" s="1"/>
      <c r="I81" s="1"/>
      <c r="J81" s="1"/>
      <c r="K81" s="1"/>
      <c r="L81" s="1"/>
      <c r="M81" s="1"/>
      <c r="N81" s="1"/>
      <c r="O81" s="1"/>
    </row>
    <row r="82" spans="4:15" x14ac:dyDescent="0.2">
      <c r="E82" s="60"/>
      <c r="F82" s="60"/>
      <c r="G82" s="1"/>
      <c r="H82" s="1"/>
      <c r="I82" s="1"/>
      <c r="J82" s="1"/>
      <c r="K82" s="1"/>
      <c r="L82" s="1"/>
      <c r="M82" s="1"/>
      <c r="N82" s="1"/>
      <c r="O82" s="1"/>
    </row>
    <row r="83" spans="4:15" x14ac:dyDescent="0.2">
      <c r="E83" s="60"/>
      <c r="F83" s="60"/>
      <c r="G83" s="1"/>
      <c r="H83" s="1"/>
      <c r="I83" s="1"/>
      <c r="J83" s="1"/>
      <c r="K83" s="1"/>
      <c r="L83" s="1"/>
      <c r="M83" s="1"/>
      <c r="N83" s="1"/>
      <c r="O83" s="1"/>
    </row>
    <row r="84" spans="4:15" x14ac:dyDescent="0.2">
      <c r="E84" s="60"/>
      <c r="F84" s="60"/>
      <c r="G84" s="1"/>
      <c r="H84" s="1"/>
      <c r="I84" s="1"/>
      <c r="J84" s="1"/>
      <c r="K84" s="1"/>
      <c r="L84" s="1"/>
      <c r="M84" s="1"/>
      <c r="N84" s="1"/>
      <c r="O84" s="1"/>
    </row>
  </sheetData>
  <mergeCells count="14">
    <mergeCell ref="B80:D80"/>
    <mergeCell ref="Q7:T7"/>
    <mergeCell ref="Q8:R8"/>
    <mergeCell ref="S8:T8"/>
    <mergeCell ref="Q9:R9"/>
    <mergeCell ref="S9:T9"/>
    <mergeCell ref="Q10:R10"/>
    <mergeCell ref="S10:T10"/>
    <mergeCell ref="B13:D13"/>
    <mergeCell ref="B24:D24"/>
    <mergeCell ref="B35:D35"/>
    <mergeCell ref="B46:D46"/>
    <mergeCell ref="B57:D57"/>
    <mergeCell ref="B68:D68"/>
  </mergeCells>
  <conditionalFormatting sqref="G14:H14 J14:O14">
    <cfRule type="top10" dxfId="95" priority="1" stopIfTrue="1" percent="1" bottom="1" rank="33"/>
    <cfRule type="top10" dxfId="94" priority="2" stopIfTrue="1" percent="1" rank="33"/>
  </conditionalFormatting>
  <conditionalFormatting sqref="G13:H13 J13:O13">
    <cfRule type="top10" dxfId="93" priority="3" stopIfTrue="1" percent="1" bottom="1" rank="33"/>
    <cfRule type="top10" dxfId="92" priority="4" stopIfTrue="1" percent="1" rank="33"/>
  </conditionalFormatting>
  <conditionalFormatting sqref="G24:H24 J24:O24">
    <cfRule type="top10" dxfId="91" priority="5" stopIfTrue="1" percent="1" bottom="1" rank="33"/>
    <cfRule type="top10" dxfId="90" priority="6" stopIfTrue="1" percent="1" rank="33"/>
  </conditionalFormatting>
  <conditionalFormatting sqref="G35:H35 J35:O35">
    <cfRule type="top10" dxfId="89" priority="7" stopIfTrue="1" percent="1" bottom="1" rank="33"/>
    <cfRule type="top10" dxfId="88" priority="8" stopIfTrue="1" percent="1" rank="33"/>
  </conditionalFormatting>
  <conditionalFormatting sqref="G46:H46 J46:O46">
    <cfRule type="top10" dxfId="87" priority="9" stopIfTrue="1" percent="1" bottom="1" rank="33"/>
    <cfRule type="top10" dxfId="86" priority="10" stopIfTrue="1" percent="1" rank="33"/>
  </conditionalFormatting>
  <conditionalFormatting sqref="G3:H3 J3:O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8:H68 J68:O68">
    <cfRule type="top10" dxfId="85" priority="12" stopIfTrue="1" percent="1" bottom="1" rank="33"/>
    <cfRule type="top10" dxfId="84" priority="13" stopIfTrue="1" percent="1" rank="33"/>
  </conditionalFormatting>
  <conditionalFormatting sqref="G57:H57 J57:O57">
    <cfRule type="top10" dxfId="83" priority="14" stopIfTrue="1" percent="1" bottom="1" rank="33"/>
    <cfRule type="top10" dxfId="82" priority="15" stopIfTrue="1" percent="1" rank="33"/>
  </conditionalFormatting>
  <conditionalFormatting sqref="G80:H80 J80:O80">
    <cfRule type="top10" dxfId="81" priority="16" stopIfTrue="1" percent="1" bottom="1" rank="33"/>
    <cfRule type="top10" dxfId="80" priority="17" stopIfTrue="1" percent="1" rank="33"/>
  </conditionalFormatting>
  <printOptions horizontalCentered="1" verticalCentered="1"/>
  <pageMargins left="0.7" right="0.7" top="0.75" bottom="0.75" header="0.3" footer="0.3"/>
  <pageSetup paperSize="256" scale="5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XFD1048576"/>
    </sheetView>
  </sheetViews>
  <sheetFormatPr defaultRowHeight="12.75" x14ac:dyDescent="0.2"/>
  <cols>
    <col min="1" max="1" width="1.7109375" style="1" customWidth="1"/>
    <col min="2" max="2" width="43.7109375" style="1" customWidth="1"/>
    <col min="3" max="3" width="6.28515625" style="1" customWidth="1"/>
    <col min="4" max="4" width="10.5703125" style="2" customWidth="1"/>
    <col min="5" max="7" width="11.7109375" style="42" customWidth="1"/>
    <col min="8" max="15" width="13.140625" style="43" customWidth="1"/>
    <col min="16" max="17" width="9.140625" style="1"/>
    <col min="18" max="18" width="9.140625" style="1" customWidth="1"/>
    <col min="19" max="16384" width="9.140625" style="1"/>
  </cols>
  <sheetData>
    <row r="1" spans="1:15" ht="13.5" thickBot="1" x14ac:dyDescent="0.25"/>
    <row r="2" spans="1:15" ht="26.25" thickBot="1" x14ac:dyDescent="0.35">
      <c r="A2" s="3"/>
      <c r="C2" s="80"/>
      <c r="D2" s="81"/>
      <c r="E2" s="82" t="str">
        <f t="shared" ref="E2:O2" si="0">E7</f>
        <v>Median Score</v>
      </c>
      <c r="F2" s="82" t="str">
        <f t="shared" si="0"/>
        <v>Average Score</v>
      </c>
      <c r="G2" s="82" t="str">
        <f t="shared" si="0"/>
        <v>BYU - Idaho</v>
      </c>
      <c r="H2" s="82" t="str">
        <f t="shared" si="0"/>
        <v>CalPoly - SLO</v>
      </c>
      <c r="I2" s="82" t="str">
        <f t="shared" si="0"/>
        <v>Cal State - LB</v>
      </c>
      <c r="J2" s="82" t="str">
        <f t="shared" si="0"/>
        <v>Colorado State</v>
      </c>
      <c r="K2" s="82" t="str">
        <f t="shared" si="0"/>
        <v>Montana Tech</v>
      </c>
      <c r="L2" s="82" t="str">
        <f t="shared" si="0"/>
        <v>San Jose State</v>
      </c>
      <c r="M2" s="82" t="str">
        <f t="shared" si="0"/>
        <v>U of F</v>
      </c>
      <c r="N2" s="82" t="str">
        <f t="shared" si="0"/>
        <v>U of NM</v>
      </c>
      <c r="O2" s="82" t="str">
        <f t="shared" si="0"/>
        <v>UW</v>
      </c>
    </row>
    <row r="3" spans="1:15" s="66" customFormat="1" ht="15" thickBot="1" x14ac:dyDescent="0.25">
      <c r="B3" s="67"/>
      <c r="C3" s="77">
        <f>C5+C16+C27+C38+C49+C60+C71</f>
        <v>83</v>
      </c>
      <c r="D3" s="78" t="s">
        <v>10</v>
      </c>
      <c r="E3" s="83">
        <f>MEDIAN(E13+E24+E35+E46+E57+E68+E80)</f>
        <v>50.95</v>
      </c>
      <c r="F3" s="83">
        <f>AVERAGE(F13+F24+F35+F46+F57+F68+F80)</f>
        <v>48.301111111111112</v>
      </c>
      <c r="G3" s="79">
        <f t="shared" ref="G3:O3" si="1">G13+G24+G35+G46+G57+G68+G80</f>
        <v>49.4</v>
      </c>
      <c r="H3" s="79">
        <f t="shared" si="1"/>
        <v>40.5</v>
      </c>
      <c r="I3" s="79">
        <f t="shared" si="1"/>
        <v>34.6</v>
      </c>
      <c r="J3" s="79">
        <f t="shared" si="1"/>
        <v>60.019999999999996</v>
      </c>
      <c r="K3" s="79">
        <f t="shared" si="1"/>
        <v>51.05</v>
      </c>
      <c r="L3" s="79">
        <f t="shared" si="1"/>
        <v>30.25</v>
      </c>
      <c r="M3" s="79">
        <f t="shared" si="1"/>
        <v>62.95</v>
      </c>
      <c r="N3" s="79">
        <f t="shared" si="1"/>
        <v>47.7</v>
      </c>
      <c r="O3" s="79">
        <f t="shared" si="1"/>
        <v>58.24</v>
      </c>
    </row>
    <row r="4" spans="1:15" ht="13.5" customHeight="1" thickBot="1" x14ac:dyDescent="0.25"/>
    <row r="5" spans="1:15" ht="21" customHeight="1" thickTop="1" thickBot="1" x14ac:dyDescent="0.35">
      <c r="A5" s="17" t="s">
        <v>5</v>
      </c>
      <c r="B5" s="16"/>
      <c r="C5" s="26">
        <f>SUM(D8:D12)</f>
        <v>5</v>
      </c>
      <c r="D5" s="27"/>
      <c r="E5" s="52"/>
      <c r="F5" s="52"/>
      <c r="G5" s="52"/>
      <c r="O5" s="52"/>
    </row>
    <row r="6" spans="1:15" ht="5.0999999999999996" customHeight="1" thickTop="1" thickBot="1" x14ac:dyDescent="0.35">
      <c r="A6" s="3"/>
      <c r="D6" s="14"/>
    </row>
    <row r="7" spans="1:15" ht="39" customHeight="1" thickBot="1" x14ac:dyDescent="0.25">
      <c r="D7" s="9" t="s">
        <v>3</v>
      </c>
      <c r="E7" s="59" t="s">
        <v>21</v>
      </c>
      <c r="F7" s="59" t="s">
        <v>20</v>
      </c>
      <c r="G7" s="44" t="s">
        <v>7</v>
      </c>
      <c r="H7" s="44" t="s">
        <v>34</v>
      </c>
      <c r="I7" s="44" t="s">
        <v>62</v>
      </c>
      <c r="J7" s="44" t="s">
        <v>8</v>
      </c>
      <c r="K7" s="44" t="s">
        <v>63</v>
      </c>
      <c r="L7" s="44" t="s">
        <v>64</v>
      </c>
      <c r="M7" s="44" t="s">
        <v>35</v>
      </c>
      <c r="N7" s="44" t="s">
        <v>65</v>
      </c>
      <c r="O7" s="44" t="s">
        <v>28</v>
      </c>
    </row>
    <row r="8" spans="1:15" x14ac:dyDescent="0.2">
      <c r="B8" s="4" t="s">
        <v>0</v>
      </c>
      <c r="C8" s="4"/>
      <c r="D8" s="8">
        <v>1</v>
      </c>
      <c r="E8" s="62"/>
      <c r="F8" s="62"/>
      <c r="G8" s="92">
        <v>0</v>
      </c>
      <c r="H8" s="92">
        <f>3/5</f>
        <v>0.6</v>
      </c>
      <c r="I8" s="92">
        <f>(5/5)-0.25</f>
        <v>0.75</v>
      </c>
      <c r="J8" s="92">
        <v>0</v>
      </c>
      <c r="K8" s="92">
        <v>0.25</v>
      </c>
      <c r="L8" s="92">
        <v>0</v>
      </c>
      <c r="M8" s="92">
        <v>0.25</v>
      </c>
      <c r="N8" s="92">
        <v>0.25</v>
      </c>
      <c r="O8" s="92">
        <v>0.25</v>
      </c>
    </row>
    <row r="9" spans="1:15" x14ac:dyDescent="0.2">
      <c r="B9" s="4" t="s">
        <v>16</v>
      </c>
      <c r="C9" s="4"/>
      <c r="D9" s="6">
        <v>1</v>
      </c>
      <c r="E9" s="63"/>
      <c r="F9" s="63"/>
      <c r="G9" s="93">
        <v>1</v>
      </c>
      <c r="H9" s="93">
        <v>1</v>
      </c>
      <c r="I9" s="93">
        <v>0.5</v>
      </c>
      <c r="J9" s="93">
        <v>1</v>
      </c>
      <c r="K9" s="93">
        <v>0.1</v>
      </c>
      <c r="L9" s="93">
        <v>0</v>
      </c>
      <c r="M9" s="93">
        <v>1</v>
      </c>
      <c r="N9" s="93">
        <v>1</v>
      </c>
      <c r="O9" s="93">
        <v>1</v>
      </c>
    </row>
    <row r="10" spans="1:15" x14ac:dyDescent="0.2">
      <c r="B10" s="4" t="s">
        <v>1</v>
      </c>
      <c r="C10" s="4"/>
      <c r="D10" s="6">
        <v>1</v>
      </c>
      <c r="E10" s="63"/>
      <c r="F10" s="63"/>
      <c r="G10" s="93">
        <v>0.25</v>
      </c>
      <c r="H10" s="93">
        <v>0.75</v>
      </c>
      <c r="I10" s="93">
        <v>1</v>
      </c>
      <c r="J10" s="93">
        <v>1</v>
      </c>
      <c r="K10" s="93">
        <v>0.5</v>
      </c>
      <c r="L10" s="93">
        <v>0.5</v>
      </c>
      <c r="M10" s="93">
        <v>1</v>
      </c>
      <c r="N10" s="93">
        <v>0.5</v>
      </c>
      <c r="O10" s="93">
        <v>0.75</v>
      </c>
    </row>
    <row r="11" spans="1:15" x14ac:dyDescent="0.2">
      <c r="B11" s="4" t="s">
        <v>2</v>
      </c>
      <c r="C11" s="4"/>
      <c r="D11" s="35">
        <v>1</v>
      </c>
      <c r="E11" s="64"/>
      <c r="F11" s="64"/>
      <c r="G11" s="94">
        <v>0</v>
      </c>
      <c r="H11" s="94">
        <v>0.5</v>
      </c>
      <c r="I11" s="94">
        <v>0.5</v>
      </c>
      <c r="J11" s="94">
        <v>1</v>
      </c>
      <c r="K11" s="94">
        <v>0.5</v>
      </c>
      <c r="L11" s="94">
        <v>0.5</v>
      </c>
      <c r="M11" s="94">
        <v>0.25</v>
      </c>
      <c r="N11" s="94">
        <v>0.5</v>
      </c>
      <c r="O11" s="94">
        <v>0.25</v>
      </c>
    </row>
    <row r="12" spans="1:15" ht="13.5" thickBot="1" x14ac:dyDescent="0.25">
      <c r="B12" s="4" t="s">
        <v>17</v>
      </c>
      <c r="C12" s="4"/>
      <c r="D12" s="7">
        <v>1</v>
      </c>
      <c r="E12" s="65"/>
      <c r="F12" s="65"/>
      <c r="G12" s="95">
        <v>1</v>
      </c>
      <c r="H12" s="95">
        <v>1</v>
      </c>
      <c r="I12" s="95">
        <v>1</v>
      </c>
      <c r="J12" s="95">
        <v>1</v>
      </c>
      <c r="K12" s="95">
        <v>1</v>
      </c>
      <c r="L12" s="95">
        <v>1</v>
      </c>
      <c r="M12" s="95">
        <v>1</v>
      </c>
      <c r="N12" s="95">
        <v>1</v>
      </c>
      <c r="O12" s="95">
        <v>1</v>
      </c>
    </row>
    <row r="13" spans="1:15" ht="13.5" thickBot="1" x14ac:dyDescent="0.25">
      <c r="B13" s="203" t="s">
        <v>6</v>
      </c>
      <c r="C13" s="203"/>
      <c r="D13" s="203"/>
      <c r="E13" s="58">
        <f>MEDIAN($G13:$O13)</f>
        <v>3.25</v>
      </c>
      <c r="F13" s="58">
        <f>AVERAGE($G13:$O13)</f>
        <v>3.1333333333333333</v>
      </c>
      <c r="G13" s="49">
        <f t="shared" ref="G13:O13" si="2">SUM(G8:G12)</f>
        <v>2.25</v>
      </c>
      <c r="H13" s="49">
        <f t="shared" si="2"/>
        <v>3.85</v>
      </c>
      <c r="I13" s="49">
        <f t="shared" si="2"/>
        <v>3.75</v>
      </c>
      <c r="J13" s="49">
        <f t="shared" si="2"/>
        <v>4</v>
      </c>
      <c r="K13" s="49">
        <f t="shared" si="2"/>
        <v>2.35</v>
      </c>
      <c r="L13" s="49">
        <f t="shared" si="2"/>
        <v>2</v>
      </c>
      <c r="M13" s="49">
        <f t="shared" si="2"/>
        <v>3.5</v>
      </c>
      <c r="N13" s="49">
        <f t="shared" si="2"/>
        <v>3.25</v>
      </c>
      <c r="O13" s="49">
        <f t="shared" si="2"/>
        <v>3.25</v>
      </c>
    </row>
    <row r="14" spans="1:15" x14ac:dyDescent="0.2">
      <c r="B14" s="5"/>
      <c r="C14" s="5"/>
      <c r="D14" s="24">
        <f>AVERAGE(D8:D12)</f>
        <v>1</v>
      </c>
      <c r="E14" s="60"/>
      <c r="F14" s="60"/>
      <c r="H14" s="42"/>
      <c r="I14" s="42"/>
      <c r="J14" s="42"/>
      <c r="K14" s="42"/>
      <c r="L14" s="42"/>
      <c r="M14" s="42"/>
      <c r="N14" s="42"/>
      <c r="O14" s="42"/>
    </row>
    <row r="15" spans="1:15" ht="13.5" thickBot="1" x14ac:dyDescent="0.25">
      <c r="E15" s="60"/>
      <c r="F15" s="60"/>
    </row>
    <row r="16" spans="1:15" ht="21.75" thickTop="1" thickBot="1" x14ac:dyDescent="0.35">
      <c r="A16" s="18" t="s">
        <v>66</v>
      </c>
      <c r="C16" s="18">
        <f>SUM(D19:D22)</f>
        <v>10</v>
      </c>
      <c r="D16" s="28"/>
      <c r="E16" s="60"/>
      <c r="F16" s="60"/>
    </row>
    <row r="17" spans="1:15" ht="5.0999999999999996" customHeight="1" thickTop="1" thickBot="1" x14ac:dyDescent="0.35">
      <c r="A17" s="3"/>
      <c r="D17" s="14"/>
      <c r="E17" s="60"/>
      <c r="F17" s="60"/>
    </row>
    <row r="18" spans="1:15" ht="26.25" thickBot="1" x14ac:dyDescent="0.25">
      <c r="B18" s="36"/>
      <c r="D18" s="9" t="s">
        <v>3</v>
      </c>
      <c r="E18" s="59" t="s">
        <v>21</v>
      </c>
      <c r="F18" s="59" t="s">
        <v>20</v>
      </c>
      <c r="G18" s="44" t="str">
        <f>$G$7</f>
        <v>BYU - Idaho</v>
      </c>
      <c r="H18" s="44" t="str">
        <f>$H$7</f>
        <v>CalPoly - SLO</v>
      </c>
      <c r="I18" s="44" t="str">
        <f>$I$7</f>
        <v>Cal State - LB</v>
      </c>
      <c r="J18" s="44" t="str">
        <f>$J$7</f>
        <v>Colorado State</v>
      </c>
      <c r="K18" s="44" t="str">
        <f>$K$7</f>
        <v>Montana Tech</v>
      </c>
      <c r="L18" s="44" t="str">
        <f>$L$7</f>
        <v>San Jose State</v>
      </c>
      <c r="M18" s="44" t="str">
        <f>$M$7</f>
        <v>U of F</v>
      </c>
      <c r="N18" s="44" t="str">
        <f>$N$7</f>
        <v>U of NM</v>
      </c>
      <c r="O18" s="44" t="str">
        <f>$O$7</f>
        <v>UW</v>
      </c>
    </row>
    <row r="19" spans="1:15" x14ac:dyDescent="0.2">
      <c r="B19" s="4" t="s">
        <v>67</v>
      </c>
      <c r="C19" s="4"/>
      <c r="D19" s="8">
        <v>3</v>
      </c>
      <c r="E19" s="62"/>
      <c r="F19" s="62"/>
      <c r="G19" s="45">
        <f>'Prob#1Rubric'!D3</f>
        <v>1.1500000000000001</v>
      </c>
      <c r="H19" s="45">
        <f>'Prob#1Rubric'!E3</f>
        <v>1.6500000000000001</v>
      </c>
      <c r="I19" s="45">
        <f>'Prob#1Rubric'!F3</f>
        <v>1.7999999999999998</v>
      </c>
      <c r="J19" s="45">
        <f>'Prob#1Rubric'!G3</f>
        <v>1.82</v>
      </c>
      <c r="K19" s="45">
        <f>'Prob#1Rubric'!H3</f>
        <v>1.9500000000000002</v>
      </c>
      <c r="L19" s="45">
        <f>'Prob#1Rubric'!I3</f>
        <v>0</v>
      </c>
      <c r="M19" s="45">
        <f>'Prob#1Rubric'!J3</f>
        <v>1.7000000000000002</v>
      </c>
      <c r="N19" s="45">
        <f>'Prob#1Rubric'!K3</f>
        <v>1.5</v>
      </c>
      <c r="O19" s="45">
        <f>'Prob#1Rubric'!L3</f>
        <v>1.7400000000000002</v>
      </c>
    </row>
    <row r="20" spans="1:15" x14ac:dyDescent="0.2">
      <c r="B20" s="4" t="s">
        <v>68</v>
      </c>
      <c r="C20" s="4"/>
      <c r="D20" s="6">
        <v>2</v>
      </c>
      <c r="E20" s="63"/>
      <c r="F20" s="63"/>
      <c r="G20" s="46">
        <f>SUM('Prob#1Rubric'!D21:D23)</f>
        <v>2</v>
      </c>
      <c r="H20" s="46">
        <f>SUM('Prob#1Rubric'!E21:E23)</f>
        <v>1.75</v>
      </c>
      <c r="I20" s="46">
        <f>SUM('Prob#1Rubric'!F21:F23)</f>
        <v>2</v>
      </c>
      <c r="J20" s="46">
        <f>SUM('Prob#1Rubric'!G21:G23)</f>
        <v>1.75</v>
      </c>
      <c r="K20" s="46">
        <f>SUM('Prob#1Rubric'!H21:H23)</f>
        <v>1.5</v>
      </c>
      <c r="L20" s="46">
        <f>SUM('Prob#1Rubric'!I21:I23)</f>
        <v>0</v>
      </c>
      <c r="M20" s="46">
        <f>SUM('Prob#1Rubric'!J21:J23)</f>
        <v>1.75</v>
      </c>
      <c r="N20" s="46">
        <f>SUM('Prob#1Rubric'!K21:K23)</f>
        <v>1</v>
      </c>
      <c r="O20" s="46">
        <f>SUM('Prob#1Rubric'!L21:L23)</f>
        <v>1.25</v>
      </c>
    </row>
    <row r="21" spans="1:15" x14ac:dyDescent="0.2">
      <c r="B21" s="4" t="s">
        <v>69</v>
      </c>
      <c r="C21" s="4"/>
      <c r="D21" s="6">
        <v>5</v>
      </c>
      <c r="E21" s="63"/>
      <c r="F21" s="63"/>
      <c r="G21" s="46">
        <f>SUM('Prob#1Rubric'!D26:D29)</f>
        <v>3</v>
      </c>
      <c r="H21" s="46">
        <f>SUM('Prob#1Rubric'!E26:E29)</f>
        <v>2</v>
      </c>
      <c r="I21" s="46">
        <f>SUM('Prob#1Rubric'!F26:F29)</f>
        <v>0.05</v>
      </c>
      <c r="J21" s="46">
        <f>SUM('Prob#1Rubric'!G26:G29)</f>
        <v>2.7</v>
      </c>
      <c r="K21" s="46">
        <f>SUM('Prob#1Rubric'!H26:H29)</f>
        <v>1</v>
      </c>
      <c r="L21" s="46">
        <f>SUM('Prob#1Rubric'!I26:I29)</f>
        <v>3.5</v>
      </c>
      <c r="M21" s="46">
        <f>SUM('Prob#1Rubric'!J26:J29)</f>
        <v>4</v>
      </c>
      <c r="N21" s="46">
        <f>SUM('Prob#1Rubric'!K26:K29)</f>
        <v>1.2</v>
      </c>
      <c r="O21" s="46">
        <f>SUM('Prob#1Rubric'!L26:L29)</f>
        <v>0</v>
      </c>
    </row>
    <row r="22" spans="1:15" x14ac:dyDescent="0.2">
      <c r="B22" s="4"/>
      <c r="C22" s="4"/>
      <c r="D22" s="35"/>
      <c r="E22" s="64"/>
      <c r="F22" s="64"/>
      <c r="G22" s="47"/>
      <c r="H22" s="47"/>
      <c r="I22" s="47"/>
      <c r="J22" s="47"/>
      <c r="K22" s="47"/>
      <c r="L22" s="47"/>
      <c r="M22" s="47"/>
      <c r="N22" s="47"/>
      <c r="O22" s="47"/>
    </row>
    <row r="23" spans="1:15" ht="13.5" thickBot="1" x14ac:dyDescent="0.25">
      <c r="B23" s="4"/>
      <c r="C23" s="4"/>
      <c r="D23" s="7"/>
      <c r="E23" s="65"/>
      <c r="F23" s="65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13.5" thickBot="1" x14ac:dyDescent="0.25">
      <c r="B24" s="203" t="str">
        <f>A16</f>
        <v>LEED Credit Comparison</v>
      </c>
      <c r="C24" s="203"/>
      <c r="D24" s="203"/>
      <c r="E24" s="58">
        <f>MEDIAN($G24:$O24)</f>
        <v>4.45</v>
      </c>
      <c r="F24" s="58">
        <f>AVERAGE($G24:$O24)</f>
        <v>4.8622222222222229</v>
      </c>
      <c r="G24" s="49">
        <f t="shared" ref="G24:O24" si="3">SUM(G19:G23)</f>
        <v>6.15</v>
      </c>
      <c r="H24" s="49">
        <f t="shared" si="3"/>
        <v>5.4</v>
      </c>
      <c r="I24" s="49">
        <f t="shared" si="3"/>
        <v>3.8499999999999996</v>
      </c>
      <c r="J24" s="49">
        <f t="shared" si="3"/>
        <v>6.2700000000000005</v>
      </c>
      <c r="K24" s="49">
        <f t="shared" si="3"/>
        <v>4.45</v>
      </c>
      <c r="L24" s="49">
        <f t="shared" si="3"/>
        <v>3.5</v>
      </c>
      <c r="M24" s="49">
        <f t="shared" si="3"/>
        <v>7.45</v>
      </c>
      <c r="N24" s="49">
        <f t="shared" si="3"/>
        <v>3.7</v>
      </c>
      <c r="O24" s="49">
        <f t="shared" si="3"/>
        <v>2.99</v>
      </c>
    </row>
    <row r="25" spans="1:15" x14ac:dyDescent="0.2">
      <c r="B25" s="5"/>
      <c r="C25" s="5"/>
      <c r="D25" s="24">
        <f>AVERAGE(D19:D23)</f>
        <v>3.3333333333333335</v>
      </c>
      <c r="E25" s="61"/>
      <c r="F25" s="61"/>
      <c r="G25" s="50"/>
    </row>
    <row r="26" spans="1:15" ht="13.5" thickBot="1" x14ac:dyDescent="0.25">
      <c r="E26" s="60"/>
      <c r="F26" s="60"/>
    </row>
    <row r="27" spans="1:15" ht="21.75" thickTop="1" thickBot="1" x14ac:dyDescent="0.35">
      <c r="A27" s="19" t="s">
        <v>130</v>
      </c>
      <c r="C27" s="19">
        <f>SUM(D30:D34)</f>
        <v>20</v>
      </c>
      <c r="D27" s="30"/>
      <c r="E27" s="60"/>
      <c r="F27" s="60"/>
    </row>
    <row r="28" spans="1:15" s="10" customFormat="1" ht="5.0999999999999996" customHeight="1" thickTop="1" thickBot="1" x14ac:dyDescent="0.35">
      <c r="A28" s="15"/>
      <c r="D28" s="29"/>
      <c r="E28" s="61"/>
      <c r="F28" s="61"/>
      <c r="G28" s="50"/>
      <c r="H28" s="51"/>
      <c r="I28" s="51"/>
      <c r="J28" s="51"/>
      <c r="K28" s="51"/>
      <c r="L28" s="51"/>
      <c r="M28" s="51"/>
      <c r="N28" s="51"/>
      <c r="O28" s="51"/>
    </row>
    <row r="29" spans="1:15" ht="26.25" thickBot="1" x14ac:dyDescent="0.25">
      <c r="D29" s="9" t="s">
        <v>3</v>
      </c>
      <c r="E29" s="59" t="s">
        <v>21</v>
      </c>
      <c r="F29" s="59" t="s">
        <v>20</v>
      </c>
      <c r="G29" s="44" t="str">
        <f>$G$7</f>
        <v>BYU - Idaho</v>
      </c>
      <c r="H29" s="44" t="str">
        <f>$H$7</f>
        <v>CalPoly - SLO</v>
      </c>
      <c r="I29" s="44" t="str">
        <f>$I$7</f>
        <v>Cal State - LB</v>
      </c>
      <c r="J29" s="44" t="str">
        <f>$J$7</f>
        <v>Colorado State</v>
      </c>
      <c r="K29" s="44" t="str">
        <f>$K$7</f>
        <v>Montana Tech</v>
      </c>
      <c r="L29" s="44" t="str">
        <f>$L$7</f>
        <v>San Jose State</v>
      </c>
      <c r="M29" s="44" t="str">
        <f>$M$7</f>
        <v>U of F</v>
      </c>
      <c r="N29" s="44" t="str">
        <f>$N$7</f>
        <v>U of NM</v>
      </c>
      <c r="O29" s="44" t="str">
        <f>$O$7</f>
        <v>UW</v>
      </c>
    </row>
    <row r="30" spans="1:15" x14ac:dyDescent="0.2">
      <c r="B30" s="4" t="s">
        <v>131</v>
      </c>
      <c r="C30" s="4"/>
      <c r="D30" s="11">
        <v>12</v>
      </c>
      <c r="E30" s="62"/>
      <c r="F30" s="62"/>
      <c r="G30" s="45">
        <f>SUM('Prob#5Rubric'!D4:D13)</f>
        <v>6</v>
      </c>
      <c r="H30" s="45">
        <f>SUM('Prob#5Rubric'!E4:E13)</f>
        <v>10</v>
      </c>
      <c r="I30" s="45">
        <f>SUM('Prob#5Rubric'!F4:F13)</f>
        <v>4.5</v>
      </c>
      <c r="J30" s="45">
        <f>SUM('Prob#5Rubric'!G4:G13)</f>
        <v>6.75</v>
      </c>
      <c r="K30" s="45">
        <f>SUM('Prob#5Rubric'!H4:H13)</f>
        <v>9</v>
      </c>
      <c r="L30" s="45">
        <f>SUM('Prob#5Rubric'!I4:I13)</f>
        <v>5.5</v>
      </c>
      <c r="M30" s="45">
        <f>SUM('Prob#5Rubric'!J4:J13)</f>
        <v>9.5</v>
      </c>
      <c r="N30" s="45">
        <f>SUM('Prob#5Rubric'!K4:K13)</f>
        <v>5</v>
      </c>
      <c r="O30" s="45">
        <f>SUM('Prob#5Rubric'!L4:L13)</f>
        <v>11.25</v>
      </c>
    </row>
    <row r="31" spans="1:15" x14ac:dyDescent="0.2">
      <c r="B31" s="4" t="s">
        <v>132</v>
      </c>
      <c r="C31" s="4"/>
      <c r="D31" s="6">
        <v>6</v>
      </c>
      <c r="E31" s="63"/>
      <c r="F31" s="63"/>
      <c r="G31" s="46">
        <f>SUM('Prob#5Rubric'!D14:D17)</f>
        <v>6</v>
      </c>
      <c r="H31" s="46">
        <f>SUM('Prob#5Rubric'!E14:E17)</f>
        <v>4</v>
      </c>
      <c r="I31" s="46">
        <f>SUM('Prob#5Rubric'!F14:F17)</f>
        <v>2</v>
      </c>
      <c r="J31" s="46">
        <f>SUM('Prob#5Rubric'!G14:G17)</f>
        <v>4.5</v>
      </c>
      <c r="K31" s="46">
        <f>SUM('Prob#5Rubric'!H14:H17)</f>
        <v>4</v>
      </c>
      <c r="L31" s="46">
        <f>SUM('Prob#5Rubric'!I14:I17)</f>
        <v>2.5</v>
      </c>
      <c r="M31" s="46">
        <f>SUM('Prob#5Rubric'!J14:J17)</f>
        <v>5</v>
      </c>
      <c r="N31" s="46">
        <f>SUM('Prob#5Rubric'!K14:K17)</f>
        <v>4.5</v>
      </c>
      <c r="O31" s="46">
        <f>SUM('Prob#5Rubric'!L14:L17)</f>
        <v>6</v>
      </c>
    </row>
    <row r="32" spans="1:15" x14ac:dyDescent="0.2">
      <c r="B32" s="4" t="s">
        <v>133</v>
      </c>
      <c r="C32" s="4"/>
      <c r="D32" s="6">
        <v>2</v>
      </c>
      <c r="E32" s="63"/>
      <c r="F32" s="63"/>
      <c r="G32" s="46">
        <f>SUM('Prob#5Rubric'!D18:D21)</f>
        <v>2</v>
      </c>
      <c r="H32" s="46">
        <f>SUM('Prob#5Rubric'!E18:E21)</f>
        <v>0.5</v>
      </c>
      <c r="I32" s="46">
        <f>SUM('Prob#5Rubric'!F18:F21)</f>
        <v>0.25</v>
      </c>
      <c r="J32" s="46">
        <f>SUM('Prob#5Rubric'!G18:G21)</f>
        <v>2</v>
      </c>
      <c r="K32" s="46">
        <f>SUM('Prob#5Rubric'!H18:H21)</f>
        <v>1</v>
      </c>
      <c r="L32" s="46">
        <f>SUM('Prob#5Rubric'!I18:I21)</f>
        <v>0.5</v>
      </c>
      <c r="M32" s="46">
        <f>SUM('Prob#5Rubric'!J18:J21)</f>
        <v>2</v>
      </c>
      <c r="N32" s="46">
        <f>SUM('Prob#5Rubric'!K18:K21)</f>
        <v>1</v>
      </c>
      <c r="O32" s="46">
        <f>SUM('Prob#5Rubric'!L18:L21)</f>
        <v>2</v>
      </c>
    </row>
    <row r="33" spans="1:15" x14ac:dyDescent="0.2">
      <c r="B33" s="4"/>
      <c r="C33" s="4"/>
      <c r="D33" s="35"/>
      <c r="E33" s="64"/>
      <c r="F33" s="64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3.5" thickBot="1" x14ac:dyDescent="0.25">
      <c r="B34" s="4"/>
      <c r="C34" s="4"/>
      <c r="D34" s="7"/>
      <c r="E34" s="65"/>
      <c r="F34" s="65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3.5" thickBot="1" x14ac:dyDescent="0.25">
      <c r="B35" s="203" t="str">
        <f>A27</f>
        <v>On-Site Renewable</v>
      </c>
      <c r="C35" s="203"/>
      <c r="D35" s="203"/>
      <c r="E35" s="58">
        <f>MEDIAN($G35:$O35)</f>
        <v>14</v>
      </c>
      <c r="F35" s="58">
        <f>AVERAGE($G35:$O35)</f>
        <v>13.027777777777779</v>
      </c>
      <c r="G35" s="49">
        <f t="shared" ref="G35:O35" si="4">SUM(G30:G34)</f>
        <v>14</v>
      </c>
      <c r="H35" s="49">
        <f t="shared" si="4"/>
        <v>14.5</v>
      </c>
      <c r="I35" s="49">
        <f t="shared" si="4"/>
        <v>6.75</v>
      </c>
      <c r="J35" s="49">
        <f t="shared" si="4"/>
        <v>13.25</v>
      </c>
      <c r="K35" s="49">
        <f t="shared" si="4"/>
        <v>14</v>
      </c>
      <c r="L35" s="49">
        <f t="shared" si="4"/>
        <v>8.5</v>
      </c>
      <c r="M35" s="49">
        <f t="shared" si="4"/>
        <v>16.5</v>
      </c>
      <c r="N35" s="49">
        <f t="shared" si="4"/>
        <v>10.5</v>
      </c>
      <c r="O35" s="49">
        <f t="shared" si="4"/>
        <v>19.25</v>
      </c>
    </row>
    <row r="36" spans="1:15" x14ac:dyDescent="0.2">
      <c r="B36" s="5"/>
      <c r="C36" s="5"/>
      <c r="D36" s="24"/>
      <c r="E36" s="61"/>
      <c r="F36" s="61"/>
      <c r="G36" s="50"/>
    </row>
    <row r="37" spans="1:15" ht="13.5" thickBot="1" x14ac:dyDescent="0.25">
      <c r="E37" s="60"/>
      <c r="F37" s="60"/>
    </row>
    <row r="38" spans="1:15" ht="21.75" thickTop="1" thickBot="1" x14ac:dyDescent="0.35">
      <c r="A38" s="20" t="s">
        <v>70</v>
      </c>
      <c r="C38" s="20">
        <f>SUM(D41:D45)</f>
        <v>15</v>
      </c>
      <c r="D38" s="32"/>
      <c r="E38" s="60"/>
      <c r="F38" s="60"/>
    </row>
    <row r="39" spans="1:15" s="10" customFormat="1" ht="5.0999999999999996" customHeight="1" thickTop="1" thickBot="1" x14ac:dyDescent="0.35">
      <c r="A39" s="15"/>
      <c r="D39" s="14"/>
      <c r="E39" s="61"/>
      <c r="F39" s="61"/>
      <c r="G39" s="50"/>
      <c r="H39" s="51"/>
      <c r="I39" s="51"/>
      <c r="J39" s="51"/>
      <c r="K39" s="51"/>
      <c r="L39" s="51"/>
      <c r="M39" s="51"/>
      <c r="N39" s="51"/>
      <c r="O39" s="51"/>
    </row>
    <row r="40" spans="1:15" ht="26.25" thickBot="1" x14ac:dyDescent="0.25">
      <c r="D40" s="9" t="s">
        <v>3</v>
      </c>
      <c r="E40" s="59" t="s">
        <v>21</v>
      </c>
      <c r="F40" s="59" t="s">
        <v>20</v>
      </c>
      <c r="G40" s="44" t="str">
        <f>$G$7</f>
        <v>BYU - Idaho</v>
      </c>
      <c r="H40" s="44" t="str">
        <f>$H$7</f>
        <v>CalPoly - SLO</v>
      </c>
      <c r="I40" s="44" t="str">
        <f>$I$7</f>
        <v>Cal State - LB</v>
      </c>
      <c r="J40" s="44" t="str">
        <f>$J$7</f>
        <v>Colorado State</v>
      </c>
      <c r="K40" s="44" t="str">
        <f>$K$7</f>
        <v>Montana Tech</v>
      </c>
      <c r="L40" s="44" t="str">
        <f>$L$7</f>
        <v>San Jose State</v>
      </c>
      <c r="M40" s="44" t="str">
        <f>$M$7</f>
        <v>U of F</v>
      </c>
      <c r="N40" s="44" t="str">
        <f>$N$7</f>
        <v>U of NM</v>
      </c>
      <c r="O40" s="44" t="str">
        <f>$O$7</f>
        <v>UW</v>
      </c>
    </row>
    <row r="41" spans="1:15" x14ac:dyDescent="0.2">
      <c r="B41" s="4" t="s">
        <v>71</v>
      </c>
      <c r="C41" s="4"/>
      <c r="D41" s="8">
        <v>2</v>
      </c>
      <c r="E41" s="62"/>
      <c r="F41" s="62"/>
      <c r="G41" s="45">
        <f>SUM(' Prob#2Rubric'!D4:D6)</f>
        <v>1.5</v>
      </c>
      <c r="H41" s="45">
        <f>SUM(' Prob#2Rubric'!E4:E6)</f>
        <v>2</v>
      </c>
      <c r="I41" s="45">
        <f>SUM(' Prob#2Rubric'!F4:F6)</f>
        <v>2</v>
      </c>
      <c r="J41" s="45">
        <f>SUM(' Prob#2Rubric'!G4:G6)</f>
        <v>2</v>
      </c>
      <c r="K41" s="45">
        <f>SUM(' Prob#2Rubric'!H4:H6)</f>
        <v>1.5</v>
      </c>
      <c r="L41" s="45">
        <f>SUM(' Prob#2Rubric'!I4:I6)</f>
        <v>1.5</v>
      </c>
      <c r="M41" s="45">
        <f>SUM(' Prob#2Rubric'!J4:J6)</f>
        <v>1.5</v>
      </c>
      <c r="N41" s="45">
        <f>SUM(' Prob#2Rubric'!K4:K6)</f>
        <v>2</v>
      </c>
      <c r="O41" s="45">
        <f>SUM(' Prob#2Rubric'!L4:L6)</f>
        <v>2.5</v>
      </c>
    </row>
    <row r="42" spans="1:15" x14ac:dyDescent="0.2">
      <c r="B42" s="4" t="s">
        <v>70</v>
      </c>
      <c r="C42" s="4"/>
      <c r="D42" s="6">
        <v>6.5</v>
      </c>
      <c r="E42" s="63"/>
      <c r="F42" s="63"/>
      <c r="G42" s="46">
        <f>SUM(' Prob#2Rubric'!D7:D9)</f>
        <v>4</v>
      </c>
      <c r="H42" s="46">
        <f>SUM(' Prob#2Rubric'!E7:E9)</f>
        <v>4.5</v>
      </c>
      <c r="I42" s="46">
        <f>SUM(' Prob#2Rubric'!F7:F9)</f>
        <v>2.5</v>
      </c>
      <c r="J42" s="46">
        <f>SUM(' Prob#2Rubric'!G7:G9)</f>
        <v>6.5</v>
      </c>
      <c r="K42" s="46">
        <f>SUM(' Prob#2Rubric'!H7:H9)</f>
        <v>3.5</v>
      </c>
      <c r="L42" s="46">
        <f>SUM(' Prob#2Rubric'!I7:I9)</f>
        <v>2.5</v>
      </c>
      <c r="M42" s="46">
        <f>SUM(' Prob#2Rubric'!J7:J9)</f>
        <v>4</v>
      </c>
      <c r="N42" s="46">
        <f>SUM(' Prob#2Rubric'!K7:K9)</f>
        <v>3.5</v>
      </c>
      <c r="O42" s="46">
        <f>SUM(' Prob#2Rubric'!L7:L9)</f>
        <v>3.5</v>
      </c>
    </row>
    <row r="43" spans="1:15" x14ac:dyDescent="0.2">
      <c r="B43" s="4" t="s">
        <v>72</v>
      </c>
      <c r="C43" s="4"/>
      <c r="D43" s="6">
        <v>2</v>
      </c>
      <c r="E43" s="63"/>
      <c r="F43" s="63"/>
      <c r="G43" s="46">
        <f>SUM(' Prob#2Rubric'!D10)</f>
        <v>2</v>
      </c>
      <c r="H43" s="46">
        <f>SUM(' Prob#2Rubric'!E10)</f>
        <v>0</v>
      </c>
      <c r="I43" s="46">
        <f>SUM(' Prob#2Rubric'!F10)</f>
        <v>0</v>
      </c>
      <c r="J43" s="46">
        <f>SUM(' Prob#2Rubric'!G10)</f>
        <v>2</v>
      </c>
      <c r="K43" s="46">
        <f>SUM(' Prob#2Rubric'!H10)</f>
        <v>2</v>
      </c>
      <c r="L43" s="46">
        <f>SUM(' Prob#2Rubric'!I10)</f>
        <v>2</v>
      </c>
      <c r="M43" s="46">
        <f>SUM(' Prob#2Rubric'!J10)</f>
        <v>2</v>
      </c>
      <c r="N43" s="46">
        <f>SUM(' Prob#2Rubric'!K10)</f>
        <v>2</v>
      </c>
      <c r="O43" s="46">
        <f>SUM(' Prob#2Rubric'!L10)</f>
        <v>2</v>
      </c>
    </row>
    <row r="44" spans="1:15" x14ac:dyDescent="0.2">
      <c r="B44" s="4" t="s">
        <v>73</v>
      </c>
      <c r="C44" s="4"/>
      <c r="D44" s="6">
        <v>3.5</v>
      </c>
      <c r="E44" s="64"/>
      <c r="F44" s="64"/>
      <c r="G44" s="47">
        <f>SUM(' Prob#2Rubric'!D11:D12)</f>
        <v>1.5</v>
      </c>
      <c r="H44" s="47">
        <f>SUM(' Prob#2Rubric'!E11:E12)</f>
        <v>1.5</v>
      </c>
      <c r="I44" s="47">
        <f>SUM(' Prob#2Rubric'!F11:F12)</f>
        <v>1</v>
      </c>
      <c r="J44" s="47">
        <f>SUM(' Prob#2Rubric'!G11:G12)</f>
        <v>1.5</v>
      </c>
      <c r="K44" s="47">
        <f>SUM(' Prob#2Rubric'!H11:H12)</f>
        <v>0</v>
      </c>
      <c r="L44" s="47">
        <f>SUM(' Prob#2Rubric'!I11:I12)</f>
        <v>1.5</v>
      </c>
      <c r="M44" s="47">
        <f>SUM(' Prob#2Rubric'!J11:J12)</f>
        <v>3.5</v>
      </c>
      <c r="N44" s="47">
        <f>SUM(' Prob#2Rubric'!K11:K12)</f>
        <v>2</v>
      </c>
      <c r="O44" s="47">
        <f>SUM(' Prob#2Rubric'!L11:L12)</f>
        <v>2</v>
      </c>
    </row>
    <row r="45" spans="1:15" ht="13.5" thickBot="1" x14ac:dyDescent="0.25">
      <c r="B45" s="4" t="s">
        <v>74</v>
      </c>
      <c r="C45" s="4"/>
      <c r="D45" s="7">
        <v>1</v>
      </c>
      <c r="E45" s="65"/>
      <c r="F45" s="65"/>
      <c r="G45" s="48">
        <f>SUM(' Prob#2Rubric'!D13)</f>
        <v>1</v>
      </c>
      <c r="H45" s="48">
        <f>SUM(' Prob#2Rubric'!E13)</f>
        <v>1</v>
      </c>
      <c r="I45" s="48">
        <f>SUM(' Prob#2Rubric'!F13)</f>
        <v>0</v>
      </c>
      <c r="J45" s="48">
        <f>SUM(' Prob#2Rubric'!G13)</f>
        <v>1</v>
      </c>
      <c r="K45" s="48">
        <f>SUM(' Prob#2Rubric'!H13)</f>
        <v>1</v>
      </c>
      <c r="L45" s="48">
        <f>SUM(' Prob#2Rubric'!I13)</f>
        <v>0</v>
      </c>
      <c r="M45" s="48">
        <f>SUM(' Prob#2Rubric'!J13)</f>
        <v>0</v>
      </c>
      <c r="N45" s="48">
        <f>SUM(' Prob#2Rubric'!K13)</f>
        <v>1</v>
      </c>
      <c r="O45" s="48">
        <f>SUM(' Prob#2Rubric'!L13)</f>
        <v>1</v>
      </c>
    </row>
    <row r="46" spans="1:15" ht="13.5" thickBot="1" x14ac:dyDescent="0.25">
      <c r="B46" s="203" t="str">
        <f>A38</f>
        <v>Life Cycle Analysis</v>
      </c>
      <c r="C46" s="203"/>
      <c r="D46" s="203"/>
      <c r="E46" s="58">
        <f>MEDIAN($G46:$O46)</f>
        <v>10</v>
      </c>
      <c r="F46" s="58">
        <f>AVERAGE($G46:$O46)</f>
        <v>9.5</v>
      </c>
      <c r="G46" s="49">
        <f t="shared" ref="G46:O46" si="5">SUM(G41:G45)</f>
        <v>10</v>
      </c>
      <c r="H46" s="49">
        <f t="shared" si="5"/>
        <v>9</v>
      </c>
      <c r="I46" s="49">
        <f t="shared" si="5"/>
        <v>5.5</v>
      </c>
      <c r="J46" s="49">
        <f t="shared" si="5"/>
        <v>13</v>
      </c>
      <c r="K46" s="49">
        <f t="shared" si="5"/>
        <v>8</v>
      </c>
      <c r="L46" s="49">
        <f t="shared" si="5"/>
        <v>7.5</v>
      </c>
      <c r="M46" s="49">
        <f t="shared" si="5"/>
        <v>11</v>
      </c>
      <c r="N46" s="49">
        <f t="shared" si="5"/>
        <v>10.5</v>
      </c>
      <c r="O46" s="49">
        <f t="shared" si="5"/>
        <v>11</v>
      </c>
    </row>
    <row r="47" spans="1:15" x14ac:dyDescent="0.2">
      <c r="B47" s="5"/>
      <c r="C47" s="5"/>
      <c r="D47" s="24">
        <f>AVERAGE(D41:D45)</f>
        <v>3</v>
      </c>
      <c r="E47" s="61"/>
      <c r="F47" s="61"/>
      <c r="G47" s="50"/>
    </row>
    <row r="48" spans="1:15" ht="13.5" thickBot="1" x14ac:dyDescent="0.25">
      <c r="E48" s="60"/>
      <c r="F48" s="60"/>
    </row>
    <row r="49" spans="1:15" ht="21.75" thickTop="1" thickBot="1" x14ac:dyDescent="0.35">
      <c r="A49" s="23" t="s">
        <v>36</v>
      </c>
      <c r="C49" s="23">
        <f>SUM(D52:D56)</f>
        <v>15</v>
      </c>
      <c r="D49" s="31"/>
      <c r="E49" s="60"/>
      <c r="F49" s="60"/>
    </row>
    <row r="50" spans="1:15" s="10" customFormat="1" ht="5.0999999999999996" customHeight="1" thickTop="1" thickBot="1" x14ac:dyDescent="0.35">
      <c r="A50" s="15"/>
      <c r="D50" s="14"/>
      <c r="E50" s="61"/>
      <c r="F50" s="61"/>
      <c r="G50" s="50"/>
      <c r="H50" s="51"/>
      <c r="I50" s="51"/>
      <c r="J50" s="51"/>
      <c r="K50" s="51"/>
      <c r="L50" s="51"/>
      <c r="M50" s="51"/>
      <c r="N50" s="51"/>
      <c r="O50" s="51"/>
    </row>
    <row r="51" spans="1:15" ht="26.25" thickBot="1" x14ac:dyDescent="0.25">
      <c r="D51" s="9" t="s">
        <v>3</v>
      </c>
      <c r="E51" s="59" t="s">
        <v>21</v>
      </c>
      <c r="F51" s="59" t="s">
        <v>20</v>
      </c>
      <c r="G51" s="44" t="str">
        <f>$G$7</f>
        <v>BYU - Idaho</v>
      </c>
      <c r="H51" s="44" t="str">
        <f>$H$7</f>
        <v>CalPoly - SLO</v>
      </c>
      <c r="I51" s="44" t="str">
        <f>$I$7</f>
        <v>Cal State - LB</v>
      </c>
      <c r="J51" s="44" t="str">
        <f>$J$7</f>
        <v>Colorado State</v>
      </c>
      <c r="K51" s="44" t="str">
        <f>$K$7</f>
        <v>Montana Tech</v>
      </c>
      <c r="L51" s="44" t="str">
        <f>$L$7</f>
        <v>San Jose State</v>
      </c>
      <c r="M51" s="44" t="str">
        <f>$M$7</f>
        <v>U of F</v>
      </c>
      <c r="N51" s="44" t="str">
        <f>$N$7</f>
        <v>U of NM</v>
      </c>
      <c r="O51" s="44" t="str">
        <f>$O$7</f>
        <v>UW</v>
      </c>
    </row>
    <row r="52" spans="1:15" x14ac:dyDescent="0.2">
      <c r="B52" s="4" t="s">
        <v>75</v>
      </c>
      <c r="C52" s="4"/>
      <c r="D52" s="8">
        <v>10</v>
      </c>
      <c r="E52" s="62"/>
      <c r="F52" s="62"/>
      <c r="G52" s="45">
        <f>SUM('Prob#3Rubric'!E4:E7)</f>
        <v>5.5</v>
      </c>
      <c r="H52" s="45">
        <f>SUM('Prob#3Rubric'!F4:F7)</f>
        <v>2.5</v>
      </c>
      <c r="I52" s="45">
        <f>SUM('Prob#3Rubric'!G4:G7)</f>
        <v>2.5</v>
      </c>
      <c r="J52" s="45">
        <f>SUM('Prob#3Rubric'!H4:H7)</f>
        <v>4</v>
      </c>
      <c r="K52" s="45">
        <f>SUM('Prob#3Rubric'!I4:I7)</f>
        <v>8.5</v>
      </c>
      <c r="L52" s="45">
        <f>SUM('Prob#3Rubric'!J4:J7)</f>
        <v>3</v>
      </c>
      <c r="M52" s="45">
        <f>SUM('Prob#3Rubric'!K4:K7)</f>
        <v>9</v>
      </c>
      <c r="N52" s="45">
        <f>SUM('Prob#3Rubric'!L4:L7)</f>
        <v>6.5</v>
      </c>
      <c r="O52" s="45">
        <f>SUM('Prob#3Rubric'!M4:M7)</f>
        <v>8.5</v>
      </c>
    </row>
    <row r="53" spans="1:15" x14ac:dyDescent="0.2">
      <c r="B53" s="4" t="s">
        <v>76</v>
      </c>
      <c r="C53" s="4"/>
      <c r="D53" s="6">
        <v>5</v>
      </c>
      <c r="E53" s="63"/>
      <c r="F53" s="63"/>
      <c r="G53" s="46">
        <f>SUM('Prob#3Rubric'!E8:E10)</f>
        <v>5</v>
      </c>
      <c r="H53" s="46">
        <f>SUM('Prob#3Rubric'!F8:F10)</f>
        <v>1.5</v>
      </c>
      <c r="I53" s="46">
        <f>SUM('Prob#3Rubric'!G8:G10)</f>
        <v>3.5</v>
      </c>
      <c r="J53" s="46">
        <f>SUM('Prob#3Rubric'!H8:H10)</f>
        <v>5</v>
      </c>
      <c r="K53" s="46">
        <f>SUM('Prob#3Rubric'!I8:I10)</f>
        <v>3.5</v>
      </c>
      <c r="L53" s="46">
        <f>SUM('Prob#3Rubric'!J8:J10)</f>
        <v>0</v>
      </c>
      <c r="M53" s="46">
        <f>SUM('Prob#3Rubric'!K8:K10)</f>
        <v>5</v>
      </c>
      <c r="N53" s="46">
        <f>SUM('Prob#3Rubric'!L8:L10)</f>
        <v>4</v>
      </c>
      <c r="O53" s="46">
        <f>SUM('Prob#3Rubric'!M8:M10)</f>
        <v>5</v>
      </c>
    </row>
    <row r="54" spans="1:15" x14ac:dyDescent="0.2">
      <c r="B54" s="4"/>
      <c r="C54" s="4"/>
      <c r="D54" s="6"/>
      <c r="E54" s="63"/>
      <c r="F54" s="63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B55" s="4"/>
      <c r="C55" s="4"/>
      <c r="D55" s="35"/>
      <c r="E55" s="64"/>
      <c r="F55" s="64"/>
      <c r="G55" s="47"/>
      <c r="H55" s="47"/>
      <c r="I55" s="47"/>
      <c r="J55" s="47"/>
      <c r="K55" s="47"/>
      <c r="L55" s="47"/>
      <c r="M55" s="47"/>
      <c r="N55" s="47"/>
      <c r="O55" s="47"/>
    </row>
    <row r="56" spans="1:15" ht="13.5" thickBot="1" x14ac:dyDescent="0.25">
      <c r="B56" s="4"/>
      <c r="C56" s="4"/>
      <c r="D56" s="7"/>
      <c r="E56" s="65"/>
      <c r="F56" s="65"/>
      <c r="G56" s="48"/>
      <c r="H56" s="48"/>
      <c r="I56" s="48"/>
      <c r="J56" s="48"/>
      <c r="K56" s="48"/>
      <c r="L56" s="48"/>
      <c r="M56" s="48"/>
      <c r="N56" s="48"/>
      <c r="O56" s="48"/>
    </row>
    <row r="57" spans="1:15" ht="13.5" thickBot="1" x14ac:dyDescent="0.25">
      <c r="B57" s="203" t="str">
        <f>A49</f>
        <v>Carbon Footprint</v>
      </c>
      <c r="C57" s="203"/>
      <c r="D57" s="203"/>
      <c r="E57" s="58">
        <f>MEDIAN($G57:$O57)</f>
        <v>10.5</v>
      </c>
      <c r="F57" s="58">
        <f>AVERAGE($G57:$O57)</f>
        <v>9.1666666666666661</v>
      </c>
      <c r="G57" s="49">
        <f t="shared" ref="G57:O57" si="6">SUM(G52:G56)</f>
        <v>10.5</v>
      </c>
      <c r="H57" s="49">
        <f t="shared" si="6"/>
        <v>4</v>
      </c>
      <c r="I57" s="49">
        <f t="shared" si="6"/>
        <v>6</v>
      </c>
      <c r="J57" s="49">
        <f t="shared" si="6"/>
        <v>9</v>
      </c>
      <c r="K57" s="49">
        <f t="shared" si="6"/>
        <v>12</v>
      </c>
      <c r="L57" s="49">
        <f t="shared" si="6"/>
        <v>3</v>
      </c>
      <c r="M57" s="49">
        <f t="shared" si="6"/>
        <v>14</v>
      </c>
      <c r="N57" s="49">
        <f t="shared" si="6"/>
        <v>10.5</v>
      </c>
      <c r="O57" s="49">
        <f t="shared" si="6"/>
        <v>13.5</v>
      </c>
    </row>
    <row r="58" spans="1:15" x14ac:dyDescent="0.2">
      <c r="B58" s="5"/>
      <c r="C58" s="5"/>
      <c r="D58" s="24"/>
      <c r="E58" s="61"/>
      <c r="F58" s="61"/>
      <c r="G58" s="50"/>
    </row>
    <row r="59" spans="1:15" ht="13.5" thickBot="1" x14ac:dyDescent="0.25">
      <c r="E59" s="60"/>
      <c r="F59" s="60"/>
    </row>
    <row r="60" spans="1:15" ht="21.75" thickTop="1" thickBot="1" x14ac:dyDescent="0.35">
      <c r="A60" s="21" t="s">
        <v>126</v>
      </c>
      <c r="C60" s="21">
        <f>SUM(D63:D67)</f>
        <v>15</v>
      </c>
      <c r="D60" s="33"/>
      <c r="E60" s="60"/>
      <c r="F60" s="60"/>
    </row>
    <row r="61" spans="1:15" s="10" customFormat="1" ht="5.0999999999999996" customHeight="1" thickTop="1" thickBot="1" x14ac:dyDescent="0.35">
      <c r="A61" s="15"/>
      <c r="D61" s="14"/>
      <c r="E61" s="61"/>
      <c r="F61" s="61"/>
      <c r="G61" s="50"/>
      <c r="H61" s="51"/>
      <c r="I61" s="51"/>
      <c r="J61" s="51"/>
      <c r="K61" s="51"/>
      <c r="L61" s="51"/>
      <c r="M61" s="51"/>
      <c r="N61" s="51"/>
      <c r="O61" s="51"/>
    </row>
    <row r="62" spans="1:15" ht="26.25" thickBot="1" x14ac:dyDescent="0.25">
      <c r="D62" s="9" t="s">
        <v>3</v>
      </c>
      <c r="E62" s="59" t="s">
        <v>21</v>
      </c>
      <c r="F62" s="59" t="s">
        <v>20</v>
      </c>
      <c r="G62" s="44" t="str">
        <f>$G$7</f>
        <v>BYU - Idaho</v>
      </c>
      <c r="H62" s="44" t="str">
        <f>$H$7</f>
        <v>CalPoly - SLO</v>
      </c>
      <c r="I62" s="44" t="str">
        <f>$I$7</f>
        <v>Cal State - LB</v>
      </c>
      <c r="J62" s="44" t="str">
        <f>$J$7</f>
        <v>Colorado State</v>
      </c>
      <c r="K62" s="44" t="str">
        <f>$K$7</f>
        <v>Montana Tech</v>
      </c>
      <c r="L62" s="44" t="str">
        <f>$L$7</f>
        <v>San Jose State</v>
      </c>
      <c r="M62" s="44" t="str">
        <f>$M$7</f>
        <v>U of F</v>
      </c>
      <c r="N62" s="44" t="str">
        <f>$N$7</f>
        <v>U of NM</v>
      </c>
      <c r="O62" s="44" t="str">
        <f>$O$7</f>
        <v>UW</v>
      </c>
    </row>
    <row r="63" spans="1:15" x14ac:dyDescent="0.2">
      <c r="B63" s="4" t="s">
        <v>127</v>
      </c>
      <c r="C63" s="4"/>
      <c r="D63" s="8">
        <v>6</v>
      </c>
      <c r="E63" s="62"/>
      <c r="F63" s="62"/>
      <c r="G63" s="45">
        <f>SUM('Prob#4Rubric'!D4:D8)</f>
        <v>0.5</v>
      </c>
      <c r="H63" s="45">
        <f>SUM('Prob#4Rubric'!E4:E8)</f>
        <v>2</v>
      </c>
      <c r="I63" s="45">
        <f>SUM('Prob#4Rubric'!F4:F8)</f>
        <v>3.5</v>
      </c>
      <c r="J63" s="45">
        <f>SUM('Prob#4Rubric'!G4:G8)</f>
        <v>5</v>
      </c>
      <c r="K63" s="45">
        <f>SUM('Prob#4Rubric'!H4:H8)</f>
        <v>5</v>
      </c>
      <c r="L63" s="45">
        <f>SUM('Prob#4Rubric'!I4:I8)</f>
        <v>2</v>
      </c>
      <c r="M63" s="45">
        <f>SUM('Prob#4Rubric'!J4:J8)</f>
        <v>4.5</v>
      </c>
      <c r="N63" s="45">
        <f>SUM('Prob#4Rubric'!K4:K8)</f>
        <v>5</v>
      </c>
      <c r="O63" s="45">
        <f>SUM('Prob#4Rubric'!L4:L8)</f>
        <v>2.25</v>
      </c>
    </row>
    <row r="64" spans="1:15" x14ac:dyDescent="0.2">
      <c r="B64" s="4" t="s">
        <v>128</v>
      </c>
      <c r="C64" s="4"/>
      <c r="D64" s="8">
        <v>6</v>
      </c>
      <c r="E64" s="63"/>
      <c r="F64" s="63"/>
      <c r="G64" s="46">
        <f>SUM('Prob#4Rubric'!D9:D13)</f>
        <v>2</v>
      </c>
      <c r="H64" s="46">
        <f>SUM('Prob#4Rubric'!E9:E13)</f>
        <v>0.5</v>
      </c>
      <c r="I64" s="46">
        <f>SUM('Prob#4Rubric'!F9:F13)</f>
        <v>1.5</v>
      </c>
      <c r="J64" s="46">
        <f>SUM('Prob#4Rubric'!G9:G13)</f>
        <v>4</v>
      </c>
      <c r="K64" s="46">
        <f>SUM('Prob#4Rubric'!H9:H13)</f>
        <v>2.75</v>
      </c>
      <c r="L64" s="46">
        <f>SUM('Prob#4Rubric'!I9:I13)</f>
        <v>2</v>
      </c>
      <c r="M64" s="46">
        <f>SUM('Prob#4Rubric'!J9:J13)</f>
        <v>4</v>
      </c>
      <c r="N64" s="46">
        <f>SUM('Prob#4Rubric'!K9:K13)</f>
        <v>1</v>
      </c>
      <c r="O64" s="46">
        <f>SUM('Prob#4Rubric'!L9:L13)</f>
        <v>2.5</v>
      </c>
    </row>
    <row r="65" spans="1:15" x14ac:dyDescent="0.2">
      <c r="B65" s="4" t="s">
        <v>129</v>
      </c>
      <c r="C65" s="4"/>
      <c r="D65" s="8">
        <v>3</v>
      </c>
      <c r="E65" s="63"/>
      <c r="F65" s="63"/>
      <c r="G65" s="46">
        <f>SUM('Prob#4Rubric'!D14:D16)</f>
        <v>1.5</v>
      </c>
      <c r="H65" s="46">
        <f>SUM('Prob#4Rubric'!E14:E16)</f>
        <v>0.25</v>
      </c>
      <c r="I65" s="46">
        <f>SUM('Prob#4Rubric'!F14:F16)</f>
        <v>1.75</v>
      </c>
      <c r="J65" s="46">
        <f>SUM('Prob#4Rubric'!G14:G16)</f>
        <v>3</v>
      </c>
      <c r="K65" s="46">
        <f>SUM('Prob#4Rubric'!H14:H16)</f>
        <v>1.25</v>
      </c>
      <c r="L65" s="46">
        <f>SUM('Prob#4Rubric'!I14:I16)</f>
        <v>1.75</v>
      </c>
      <c r="M65" s="46">
        <f>SUM('Prob#4Rubric'!J14:J16)</f>
        <v>2</v>
      </c>
      <c r="N65" s="46">
        <f>SUM('Prob#4Rubric'!K14:K16)</f>
        <v>1</v>
      </c>
      <c r="O65" s="46">
        <f>SUM('Prob#4Rubric'!L14:L16)</f>
        <v>1.25</v>
      </c>
    </row>
    <row r="66" spans="1:15" x14ac:dyDescent="0.2">
      <c r="B66" s="4"/>
      <c r="C66" s="4"/>
      <c r="D66" s="6"/>
      <c r="E66" s="64"/>
      <c r="F66" s="64"/>
      <c r="G66" s="47"/>
      <c r="H66" s="47"/>
      <c r="I66" s="47"/>
      <c r="J66" s="47"/>
      <c r="K66" s="47"/>
      <c r="L66" s="47"/>
      <c r="M66" s="47"/>
      <c r="N66" s="47"/>
      <c r="O66" s="47"/>
    </row>
    <row r="67" spans="1:15" ht="13.5" thickBot="1" x14ac:dyDescent="0.25">
      <c r="B67" s="4"/>
      <c r="C67" s="4"/>
      <c r="D67" s="7"/>
      <c r="E67" s="65"/>
      <c r="F67" s="65"/>
      <c r="G67" s="48"/>
      <c r="H67" s="48"/>
      <c r="I67" s="48"/>
      <c r="J67" s="48"/>
      <c r="K67" s="48"/>
      <c r="L67" s="48"/>
      <c r="M67" s="48"/>
      <c r="N67" s="48"/>
      <c r="O67" s="48"/>
    </row>
    <row r="68" spans="1:15" ht="13.5" thickBot="1" x14ac:dyDescent="0.25">
      <c r="B68" s="203" t="str">
        <f>A60</f>
        <v>Water Collection and Use</v>
      </c>
      <c r="C68" s="203"/>
      <c r="D68" s="203"/>
      <c r="E68" s="58">
        <f>MEDIAN($G68:$O68)</f>
        <v>6.75</v>
      </c>
      <c r="F68" s="58">
        <f>AVERAGE($G68:$O68)</f>
        <v>7.083333333333333</v>
      </c>
      <c r="G68" s="49">
        <f t="shared" ref="G68:O68" si="7">SUM(G63:G67)</f>
        <v>4</v>
      </c>
      <c r="H68" s="49">
        <f t="shared" si="7"/>
        <v>2.75</v>
      </c>
      <c r="I68" s="49">
        <f t="shared" si="7"/>
        <v>6.75</v>
      </c>
      <c r="J68" s="49">
        <f t="shared" si="7"/>
        <v>12</v>
      </c>
      <c r="K68" s="49">
        <f t="shared" si="7"/>
        <v>9</v>
      </c>
      <c r="L68" s="49">
        <f t="shared" si="7"/>
        <v>5.75</v>
      </c>
      <c r="M68" s="49">
        <f t="shared" si="7"/>
        <v>10.5</v>
      </c>
      <c r="N68" s="49">
        <f t="shared" si="7"/>
        <v>7</v>
      </c>
      <c r="O68" s="49">
        <f t="shared" si="7"/>
        <v>6</v>
      </c>
    </row>
    <row r="69" spans="1:15" x14ac:dyDescent="0.2">
      <c r="B69" s="5"/>
      <c r="C69" s="5"/>
      <c r="D69" s="24">
        <f>AVERAGE(D63:D67)</f>
        <v>5</v>
      </c>
      <c r="E69" s="61"/>
      <c r="F69" s="61"/>
      <c r="G69" s="50"/>
    </row>
    <row r="70" spans="1:15" ht="13.5" thickBot="1" x14ac:dyDescent="0.25">
      <c r="B70" s="4"/>
      <c r="C70" s="4"/>
      <c r="E70" s="60"/>
      <c r="F70" s="60"/>
    </row>
    <row r="71" spans="1:15" ht="21.75" thickTop="1" thickBot="1" x14ac:dyDescent="0.35">
      <c r="A71" s="22" t="s">
        <v>29</v>
      </c>
      <c r="C71" s="22">
        <v>3</v>
      </c>
      <c r="D71" s="34"/>
      <c r="E71" s="60"/>
      <c r="F71" s="60"/>
    </row>
    <row r="72" spans="1:15" s="10" customFormat="1" ht="5.0999999999999996" customHeight="1" thickTop="1" thickBot="1" x14ac:dyDescent="0.35">
      <c r="A72" s="15"/>
      <c r="D72" s="14"/>
      <c r="E72" s="61"/>
      <c r="F72" s="61"/>
      <c r="G72" s="50"/>
      <c r="H72" s="51"/>
      <c r="I72" s="51"/>
      <c r="J72" s="51"/>
      <c r="K72" s="51"/>
      <c r="L72" s="51"/>
      <c r="M72" s="51"/>
      <c r="N72" s="51"/>
      <c r="O72" s="51"/>
    </row>
    <row r="73" spans="1:15" ht="26.25" thickBot="1" x14ac:dyDescent="0.25">
      <c r="D73" s="9" t="s">
        <v>3</v>
      </c>
      <c r="E73" s="59" t="s">
        <v>21</v>
      </c>
      <c r="F73" s="59" t="s">
        <v>20</v>
      </c>
      <c r="G73" s="44" t="str">
        <f>$G$7</f>
        <v>BYU - Idaho</v>
      </c>
      <c r="H73" s="44" t="str">
        <f>$H$7</f>
        <v>CalPoly - SLO</v>
      </c>
      <c r="I73" s="44" t="str">
        <f>$I$7</f>
        <v>Cal State - LB</v>
      </c>
      <c r="J73" s="44" t="str">
        <f>$J$7</f>
        <v>Colorado State</v>
      </c>
      <c r="K73" s="44" t="str">
        <f>$K$7</f>
        <v>Montana Tech</v>
      </c>
      <c r="L73" s="44" t="str">
        <f>$L$7</f>
        <v>San Jose State</v>
      </c>
      <c r="M73" s="44" t="str">
        <f>$M$7</f>
        <v>U of F</v>
      </c>
      <c r="N73" s="44" t="str">
        <f>$N$7</f>
        <v>U of NM</v>
      </c>
      <c r="O73" s="44" t="str">
        <f>$O$7</f>
        <v>UW</v>
      </c>
    </row>
    <row r="74" spans="1:15" x14ac:dyDescent="0.2">
      <c r="B74" s="4" t="s">
        <v>187</v>
      </c>
      <c r="C74" s="4"/>
      <c r="D74" s="8">
        <v>1</v>
      </c>
      <c r="E74" s="62"/>
      <c r="F74" s="62"/>
      <c r="G74" s="45">
        <v>1</v>
      </c>
      <c r="H74" s="45">
        <v>0</v>
      </c>
      <c r="I74" s="45">
        <v>1</v>
      </c>
      <c r="J74" s="45">
        <v>1</v>
      </c>
      <c r="K74" s="45">
        <v>1</v>
      </c>
      <c r="L74" s="45">
        <v>0</v>
      </c>
      <c r="M74" s="45">
        <v>0</v>
      </c>
      <c r="N74" s="45">
        <v>1</v>
      </c>
      <c r="O74" s="45">
        <v>1</v>
      </c>
    </row>
    <row r="75" spans="1:15" x14ac:dyDescent="0.2">
      <c r="B75" s="4" t="s">
        <v>189</v>
      </c>
      <c r="C75" s="4"/>
      <c r="D75" s="8">
        <v>1</v>
      </c>
      <c r="E75" s="84"/>
      <c r="F75" s="84"/>
      <c r="G75" s="85">
        <v>0.5</v>
      </c>
      <c r="H75" s="85">
        <v>0</v>
      </c>
      <c r="I75" s="85">
        <v>0.5</v>
      </c>
      <c r="J75" s="85">
        <v>0.5</v>
      </c>
      <c r="K75" s="85">
        <v>0.5</v>
      </c>
      <c r="L75" s="85">
        <v>0</v>
      </c>
      <c r="M75" s="85">
        <v>0</v>
      </c>
      <c r="N75" s="85">
        <v>0.25</v>
      </c>
      <c r="O75" s="85">
        <v>0.25</v>
      </c>
    </row>
    <row r="76" spans="1:15" x14ac:dyDescent="0.2">
      <c r="B76" s="4" t="s">
        <v>188</v>
      </c>
      <c r="C76" s="4"/>
      <c r="D76" s="6">
        <v>1</v>
      </c>
      <c r="E76" s="63"/>
      <c r="F76" s="63"/>
      <c r="G76" s="46">
        <v>1</v>
      </c>
      <c r="H76" s="46">
        <v>1</v>
      </c>
      <c r="I76" s="46">
        <v>0.5</v>
      </c>
      <c r="J76" s="46">
        <v>1</v>
      </c>
      <c r="K76" s="46">
        <v>0.75</v>
      </c>
      <c r="L76" s="46">
        <v>0</v>
      </c>
      <c r="M76" s="46">
        <v>0</v>
      </c>
      <c r="N76" s="46">
        <v>1</v>
      </c>
      <c r="O76" s="46">
        <v>1</v>
      </c>
    </row>
    <row r="77" spans="1:15" x14ac:dyDescent="0.2">
      <c r="B77" s="4" t="s">
        <v>19</v>
      </c>
      <c r="C77" s="4"/>
      <c r="D77" s="6">
        <v>-5</v>
      </c>
      <c r="E77" s="63"/>
      <c r="F77" s="63"/>
      <c r="G77" s="46">
        <v>0</v>
      </c>
      <c r="H77" s="46">
        <v>0</v>
      </c>
      <c r="I77" s="46"/>
      <c r="J77" s="46">
        <v>0</v>
      </c>
      <c r="K77" s="46">
        <v>-1</v>
      </c>
      <c r="L77" s="46">
        <v>0</v>
      </c>
      <c r="M77" s="46">
        <v>0</v>
      </c>
      <c r="N77" s="46">
        <v>0</v>
      </c>
      <c r="O77" s="46">
        <v>0</v>
      </c>
    </row>
    <row r="78" spans="1:15" x14ac:dyDescent="0.2">
      <c r="B78" s="4" t="s">
        <v>18</v>
      </c>
      <c r="C78" s="4"/>
      <c r="D78" s="6">
        <v>-10</v>
      </c>
      <c r="E78" s="64"/>
      <c r="F78" s="64"/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>
        <v>0</v>
      </c>
    </row>
    <row r="79" spans="1:15" ht="13.5" thickBot="1" x14ac:dyDescent="0.25">
      <c r="B79" s="4"/>
      <c r="C79" s="4"/>
      <c r="D79" s="7"/>
      <c r="E79" s="65"/>
      <c r="F79" s="65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13.5" thickBot="1" x14ac:dyDescent="0.25">
      <c r="B80" s="203" t="s">
        <v>9</v>
      </c>
      <c r="C80" s="203"/>
      <c r="D80" s="203"/>
      <c r="E80" s="58">
        <f>MEDIAN(G80:O80)</f>
        <v>2</v>
      </c>
      <c r="F80" s="58">
        <f>AVERAGE(G80:O80)</f>
        <v>1.5277777777777777</v>
      </c>
      <c r="G80" s="49">
        <f t="shared" ref="G80:O80" si="8">SUM(G74:G79)</f>
        <v>2.5</v>
      </c>
      <c r="H80" s="49">
        <f t="shared" si="8"/>
        <v>1</v>
      </c>
      <c r="I80" s="49">
        <f t="shared" si="8"/>
        <v>2</v>
      </c>
      <c r="J80" s="49">
        <f t="shared" si="8"/>
        <v>2.5</v>
      </c>
      <c r="K80" s="49">
        <f t="shared" si="8"/>
        <v>1.25</v>
      </c>
      <c r="L80" s="49">
        <f t="shared" si="8"/>
        <v>0</v>
      </c>
      <c r="M80" s="49">
        <f t="shared" si="8"/>
        <v>0</v>
      </c>
      <c r="N80" s="49">
        <f t="shared" si="8"/>
        <v>2.25</v>
      </c>
      <c r="O80" s="49">
        <f t="shared" si="8"/>
        <v>2.25</v>
      </c>
    </row>
    <row r="81" spans="4:15" x14ac:dyDescent="0.2">
      <c r="D81" s="25">
        <f>AVERAGE(D74:D79)</f>
        <v>-2.4</v>
      </c>
      <c r="E81" s="60"/>
      <c r="F81" s="60"/>
      <c r="G81" s="1"/>
      <c r="H81" s="1"/>
      <c r="I81" s="1"/>
      <c r="J81" s="1"/>
      <c r="K81" s="1"/>
      <c r="L81" s="1"/>
      <c r="M81" s="1"/>
      <c r="N81" s="1"/>
      <c r="O81" s="1"/>
    </row>
    <row r="82" spans="4:15" x14ac:dyDescent="0.2">
      <c r="E82" s="60"/>
      <c r="F82" s="60"/>
      <c r="G82" s="1"/>
      <c r="H82" s="1"/>
      <c r="I82" s="1"/>
      <c r="J82" s="1"/>
      <c r="K82" s="1"/>
      <c r="L82" s="1"/>
      <c r="M82" s="1"/>
      <c r="N82" s="1"/>
      <c r="O82" s="1"/>
    </row>
    <row r="83" spans="4:15" x14ac:dyDescent="0.2">
      <c r="E83" s="60"/>
      <c r="F83" s="60"/>
      <c r="G83" s="1"/>
      <c r="H83" s="1"/>
      <c r="I83" s="1"/>
      <c r="J83" s="1"/>
      <c r="K83" s="1"/>
      <c r="L83" s="1"/>
      <c r="M83" s="1"/>
      <c r="N83" s="1"/>
      <c r="O83" s="1"/>
    </row>
    <row r="84" spans="4:15" x14ac:dyDescent="0.2">
      <c r="E84" s="60"/>
      <c r="F84" s="60"/>
      <c r="G84" s="1"/>
      <c r="H84" s="1"/>
      <c r="I84" s="1"/>
      <c r="J84" s="1"/>
      <c r="K84" s="1"/>
      <c r="L84" s="1"/>
      <c r="M84" s="1"/>
      <c r="N84" s="1"/>
      <c r="O84" s="1"/>
    </row>
  </sheetData>
  <sortState columnSort="1" ref="G7:Q7">
    <sortCondition ref="G7:Q7"/>
  </sortState>
  <mergeCells count="7">
    <mergeCell ref="B57:D57"/>
    <mergeCell ref="B68:D68"/>
    <mergeCell ref="B80:D80"/>
    <mergeCell ref="B13:D13"/>
    <mergeCell ref="B24:D24"/>
    <mergeCell ref="B35:D35"/>
    <mergeCell ref="B46:D46"/>
  </mergeCells>
  <phoneticPr fontId="7" type="noConversion"/>
  <conditionalFormatting sqref="G14:O14">
    <cfRule type="top10" dxfId="63" priority="40" stopIfTrue="1" percent="1" bottom="1" rank="33"/>
    <cfRule type="top10" dxfId="62" priority="41" stopIfTrue="1" percent="1" rank="33"/>
  </conditionalFormatting>
  <conditionalFormatting sqref="G13:O13">
    <cfRule type="top10" dxfId="61" priority="42" stopIfTrue="1" percent="1" bottom="1" rank="33"/>
    <cfRule type="top10" dxfId="60" priority="43" stopIfTrue="1" percent="1" rank="33"/>
  </conditionalFormatting>
  <conditionalFormatting sqref="G24:O24">
    <cfRule type="top10" dxfId="59" priority="44" stopIfTrue="1" percent="1" bottom="1" rank="33"/>
    <cfRule type="top10" dxfId="58" priority="45" stopIfTrue="1" percent="1" rank="33"/>
  </conditionalFormatting>
  <conditionalFormatting sqref="G35:O35">
    <cfRule type="top10" dxfId="57" priority="46" stopIfTrue="1" percent="1" bottom="1" rank="33"/>
    <cfRule type="top10" dxfId="56" priority="47" stopIfTrue="1" percent="1" rank="33"/>
  </conditionalFormatting>
  <conditionalFormatting sqref="G46:O46">
    <cfRule type="top10" dxfId="55" priority="48" stopIfTrue="1" percent="1" bottom="1" rank="33"/>
    <cfRule type="top10" dxfId="54" priority="49" stopIfTrue="1" percent="1" rank="33"/>
  </conditionalFormatting>
  <conditionalFormatting sqref="G3:O3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8:O68">
    <cfRule type="top10" dxfId="53" priority="51" stopIfTrue="1" percent="1" bottom="1" rank="33"/>
    <cfRule type="top10" dxfId="52" priority="52" stopIfTrue="1" percent="1" rank="33"/>
  </conditionalFormatting>
  <conditionalFormatting sqref="G57:O57">
    <cfRule type="top10" dxfId="51" priority="53" stopIfTrue="1" percent="1" bottom="1" rank="33"/>
    <cfRule type="top10" dxfId="50" priority="54" stopIfTrue="1" percent="1" rank="33"/>
  </conditionalFormatting>
  <conditionalFormatting sqref="G80:O80">
    <cfRule type="top10" dxfId="49" priority="55" stopIfTrue="1" percent="1" bottom="1" rank="33"/>
    <cfRule type="top10" dxfId="48" priority="56" stopIfTrue="1" percent="1" rank="33"/>
  </conditionalFormatting>
  <printOptions horizontalCentered="1" verticalCentered="1"/>
  <pageMargins left="0.28000000000000003" right="0.2" top="0.42" bottom="0.65" header="0.27" footer="0.5"/>
  <pageSetup paperSize="17" scale="5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workbookViewId="0">
      <selection activeCell="Q7" sqref="Q7:T10"/>
    </sheetView>
  </sheetViews>
  <sheetFormatPr defaultRowHeight="12.75" x14ac:dyDescent="0.2"/>
  <cols>
    <col min="1" max="1" width="1.7109375" style="1" customWidth="1"/>
    <col min="2" max="2" width="43.7109375" style="1" customWidth="1"/>
    <col min="3" max="3" width="6.28515625" style="1" customWidth="1"/>
    <col min="4" max="4" width="10.5703125" style="2" customWidth="1"/>
    <col min="5" max="6" width="11.7109375" style="42" customWidth="1"/>
    <col min="7" max="7" width="11.7109375" style="42" hidden="1" customWidth="1"/>
    <col min="8" max="10" width="13.140625" style="43" hidden="1" customWidth="1"/>
    <col min="11" max="11" width="13.140625" style="43" customWidth="1"/>
    <col min="12" max="15" width="13.140625" style="43" hidden="1" customWidth="1"/>
    <col min="16" max="17" width="9.140625" style="1"/>
    <col min="18" max="18" width="9.140625" style="1" customWidth="1"/>
    <col min="19" max="16384" width="9.140625" style="1"/>
  </cols>
  <sheetData>
    <row r="1" spans="1:20" ht="13.5" thickBot="1" x14ac:dyDescent="0.25"/>
    <row r="2" spans="1:20" ht="26.25" thickBot="1" x14ac:dyDescent="0.35">
      <c r="A2" s="3"/>
      <c r="C2" s="80"/>
      <c r="D2" s="81"/>
      <c r="E2" s="82" t="str">
        <f t="shared" ref="E2:O2" si="0">E7</f>
        <v>Median Score</v>
      </c>
      <c r="F2" s="82" t="str">
        <f t="shared" si="0"/>
        <v>Average Score</v>
      </c>
      <c r="G2" s="82" t="str">
        <f t="shared" si="0"/>
        <v>BYU - Idaho</v>
      </c>
      <c r="H2" s="82" t="str">
        <f t="shared" si="0"/>
        <v>CalPoly - SLO</v>
      </c>
      <c r="I2" s="82" t="str">
        <f t="shared" si="0"/>
        <v>Cal State - LB</v>
      </c>
      <c r="J2" s="82" t="str">
        <f t="shared" si="0"/>
        <v>Colorado State</v>
      </c>
      <c r="K2" s="207" t="str">
        <f t="shared" si="0"/>
        <v>Montana Tech</v>
      </c>
      <c r="L2" s="82" t="str">
        <f t="shared" si="0"/>
        <v>San Jose State</v>
      </c>
      <c r="M2" s="82" t="str">
        <f t="shared" si="0"/>
        <v>U of F</v>
      </c>
      <c r="N2" s="82" t="str">
        <f t="shared" si="0"/>
        <v>U of NM</v>
      </c>
      <c r="O2" s="82" t="str">
        <f t="shared" si="0"/>
        <v>UW</v>
      </c>
    </row>
    <row r="3" spans="1:20" s="66" customFormat="1" ht="15" thickBot="1" x14ac:dyDescent="0.25">
      <c r="B3" s="67"/>
      <c r="C3" s="77">
        <f>C5+C16+C27+C38+C49+C60+C71</f>
        <v>83</v>
      </c>
      <c r="D3" s="78" t="s">
        <v>10</v>
      </c>
      <c r="E3" s="83">
        <f>MEDIAN(E13+E24+E35+E46+E57+E68+E80)</f>
        <v>50.95</v>
      </c>
      <c r="F3" s="83">
        <f>AVERAGE(F13+F24+F35+F46+F57+F68+F80)</f>
        <v>48.301111111111112</v>
      </c>
      <c r="G3" s="79">
        <f t="shared" ref="G3:O3" si="1">G13+G24+G35+G46+G57+G68+G80</f>
        <v>49.4</v>
      </c>
      <c r="H3" s="79">
        <f t="shared" si="1"/>
        <v>40.5</v>
      </c>
      <c r="I3" s="79">
        <f t="shared" si="1"/>
        <v>34.6</v>
      </c>
      <c r="J3" s="79">
        <f t="shared" si="1"/>
        <v>60.019999999999996</v>
      </c>
      <c r="K3" s="208">
        <f t="shared" si="1"/>
        <v>51.05</v>
      </c>
      <c r="L3" s="79">
        <f t="shared" si="1"/>
        <v>30.25</v>
      </c>
      <c r="M3" s="79">
        <f t="shared" si="1"/>
        <v>62.95</v>
      </c>
      <c r="N3" s="79">
        <f t="shared" si="1"/>
        <v>47.7</v>
      </c>
      <c r="O3" s="79">
        <f t="shared" si="1"/>
        <v>58.24</v>
      </c>
    </row>
    <row r="4" spans="1:20" ht="13.5" thickBot="1" x14ac:dyDescent="0.25"/>
    <row r="5" spans="1:20" ht="21.75" thickTop="1" thickBot="1" x14ac:dyDescent="0.35">
      <c r="A5" s="17" t="s">
        <v>5</v>
      </c>
      <c r="B5" s="16"/>
      <c r="C5" s="26">
        <f>SUM(D8:D12)</f>
        <v>5</v>
      </c>
      <c r="D5" s="27"/>
      <c r="E5" s="52"/>
      <c r="F5" s="52"/>
      <c r="G5" s="52"/>
      <c r="O5" s="52"/>
    </row>
    <row r="6" spans="1:20" ht="21.75" thickTop="1" thickBot="1" x14ac:dyDescent="0.35">
      <c r="A6" s="3"/>
      <c r="D6" s="14"/>
    </row>
    <row r="7" spans="1:20" ht="26.25" thickBot="1" x14ac:dyDescent="0.25">
      <c r="D7" s="9" t="s">
        <v>3</v>
      </c>
      <c r="E7" s="59" t="s">
        <v>21</v>
      </c>
      <c r="F7" s="59" t="s">
        <v>20</v>
      </c>
      <c r="G7" s="44" t="s">
        <v>7</v>
      </c>
      <c r="H7" s="44" t="s">
        <v>34</v>
      </c>
      <c r="I7" s="44" t="s">
        <v>62</v>
      </c>
      <c r="J7" s="44" t="s">
        <v>8</v>
      </c>
      <c r="K7" s="44" t="s">
        <v>63</v>
      </c>
      <c r="L7" s="44" t="s">
        <v>64</v>
      </c>
      <c r="M7" s="44" t="s">
        <v>35</v>
      </c>
      <c r="N7" s="44" t="s">
        <v>65</v>
      </c>
      <c r="O7" s="44" t="s">
        <v>28</v>
      </c>
      <c r="Q7" s="221" t="s">
        <v>412</v>
      </c>
      <c r="R7" s="221"/>
      <c r="S7" s="221"/>
      <c r="T7" s="221"/>
    </row>
    <row r="8" spans="1:20" x14ac:dyDescent="0.2">
      <c r="B8" s="4" t="s">
        <v>0</v>
      </c>
      <c r="C8" s="4"/>
      <c r="D8" s="8">
        <v>1</v>
      </c>
      <c r="E8" s="62"/>
      <c r="F8" s="62"/>
      <c r="G8" s="92">
        <v>0</v>
      </c>
      <c r="H8" s="92">
        <f>3/5</f>
        <v>0.6</v>
      </c>
      <c r="I8" s="92">
        <f>(5/5)-0.25</f>
        <v>0.75</v>
      </c>
      <c r="J8" s="92">
        <v>0</v>
      </c>
      <c r="K8" s="92">
        <v>0.25</v>
      </c>
      <c r="L8" s="92">
        <v>0</v>
      </c>
      <c r="M8" s="92">
        <v>0.25</v>
      </c>
      <c r="N8" s="92">
        <v>0.25</v>
      </c>
      <c r="O8" s="92">
        <v>0.25</v>
      </c>
      <c r="Q8" s="209" t="s">
        <v>413</v>
      </c>
      <c r="R8" s="210"/>
      <c r="S8" s="211" t="s">
        <v>422</v>
      </c>
      <c r="T8" s="212"/>
    </row>
    <row r="9" spans="1:20" x14ac:dyDescent="0.2">
      <c r="B9" s="4" t="s">
        <v>16</v>
      </c>
      <c r="C9" s="4"/>
      <c r="D9" s="6">
        <v>1</v>
      </c>
      <c r="E9" s="63"/>
      <c r="F9" s="63"/>
      <c r="G9" s="93">
        <v>1</v>
      </c>
      <c r="H9" s="93">
        <v>1</v>
      </c>
      <c r="I9" s="93">
        <v>0.5</v>
      </c>
      <c r="J9" s="93">
        <v>1</v>
      </c>
      <c r="K9" s="93">
        <v>0.1</v>
      </c>
      <c r="L9" s="93">
        <v>0</v>
      </c>
      <c r="M9" s="93">
        <v>1</v>
      </c>
      <c r="N9" s="93">
        <v>1</v>
      </c>
      <c r="O9" s="93">
        <v>1</v>
      </c>
      <c r="Q9" s="213" t="s">
        <v>414</v>
      </c>
      <c r="R9" s="214"/>
      <c r="S9" s="215" t="s">
        <v>423</v>
      </c>
      <c r="T9" s="216"/>
    </row>
    <row r="10" spans="1:20" ht="13.5" thickBot="1" x14ac:dyDescent="0.25">
      <c r="B10" s="4" t="s">
        <v>1</v>
      </c>
      <c r="C10" s="4"/>
      <c r="D10" s="6">
        <v>1</v>
      </c>
      <c r="E10" s="63"/>
      <c r="F10" s="63"/>
      <c r="G10" s="93">
        <v>0.25</v>
      </c>
      <c r="H10" s="93">
        <v>0.75</v>
      </c>
      <c r="I10" s="93">
        <v>1</v>
      </c>
      <c r="J10" s="93">
        <v>1</v>
      </c>
      <c r="K10" s="93">
        <v>0.5</v>
      </c>
      <c r="L10" s="93">
        <v>0.5</v>
      </c>
      <c r="M10" s="93">
        <v>1</v>
      </c>
      <c r="N10" s="93">
        <v>0.5</v>
      </c>
      <c r="O10" s="93">
        <v>0.75</v>
      </c>
      <c r="Q10" s="217" t="s">
        <v>415</v>
      </c>
      <c r="R10" s="218"/>
      <c r="S10" s="219" t="s">
        <v>422</v>
      </c>
      <c r="T10" s="220"/>
    </row>
    <row r="11" spans="1:20" x14ac:dyDescent="0.2">
      <c r="B11" s="4" t="s">
        <v>2</v>
      </c>
      <c r="C11" s="4"/>
      <c r="D11" s="35">
        <v>1</v>
      </c>
      <c r="E11" s="64"/>
      <c r="F11" s="64"/>
      <c r="G11" s="94">
        <v>0</v>
      </c>
      <c r="H11" s="94">
        <v>0.5</v>
      </c>
      <c r="I11" s="94">
        <v>0.5</v>
      </c>
      <c r="J11" s="94">
        <v>1</v>
      </c>
      <c r="K11" s="94">
        <v>0.5</v>
      </c>
      <c r="L11" s="94">
        <v>0.5</v>
      </c>
      <c r="M11" s="94">
        <v>0.25</v>
      </c>
      <c r="N11" s="94">
        <v>0.5</v>
      </c>
      <c r="O11" s="94">
        <v>0.25</v>
      </c>
    </row>
    <row r="12" spans="1:20" ht="13.5" thickBot="1" x14ac:dyDescent="0.25">
      <c r="B12" s="4" t="s">
        <v>17</v>
      </c>
      <c r="C12" s="4"/>
      <c r="D12" s="7">
        <v>1</v>
      </c>
      <c r="E12" s="65"/>
      <c r="F12" s="65"/>
      <c r="G12" s="95">
        <v>1</v>
      </c>
      <c r="H12" s="95">
        <v>1</v>
      </c>
      <c r="I12" s="95">
        <v>1</v>
      </c>
      <c r="J12" s="95">
        <v>1</v>
      </c>
      <c r="K12" s="95">
        <v>1</v>
      </c>
      <c r="L12" s="95">
        <v>1</v>
      </c>
      <c r="M12" s="95">
        <v>1</v>
      </c>
      <c r="N12" s="95">
        <v>1</v>
      </c>
      <c r="O12" s="95">
        <v>1</v>
      </c>
    </row>
    <row r="13" spans="1:20" ht="13.5" thickBot="1" x14ac:dyDescent="0.25">
      <c r="B13" s="203" t="s">
        <v>6</v>
      </c>
      <c r="C13" s="203"/>
      <c r="D13" s="203"/>
      <c r="E13" s="58">
        <f>MEDIAN($G13:$O13)</f>
        <v>3.25</v>
      </c>
      <c r="F13" s="58">
        <f>AVERAGE($G13:$O13)</f>
        <v>3.1333333333333333</v>
      </c>
      <c r="G13" s="49">
        <f t="shared" ref="G13:O13" si="2">SUM(G8:G12)</f>
        <v>2.25</v>
      </c>
      <c r="H13" s="49">
        <f t="shared" si="2"/>
        <v>3.85</v>
      </c>
      <c r="I13" s="49">
        <f t="shared" si="2"/>
        <v>3.75</v>
      </c>
      <c r="J13" s="49">
        <f t="shared" si="2"/>
        <v>4</v>
      </c>
      <c r="K13" s="49">
        <f t="shared" si="2"/>
        <v>2.35</v>
      </c>
      <c r="L13" s="49">
        <f t="shared" si="2"/>
        <v>2</v>
      </c>
      <c r="M13" s="49">
        <f t="shared" si="2"/>
        <v>3.5</v>
      </c>
      <c r="N13" s="49">
        <f t="shared" si="2"/>
        <v>3.25</v>
      </c>
      <c r="O13" s="49">
        <f t="shared" si="2"/>
        <v>3.25</v>
      </c>
    </row>
    <row r="14" spans="1:20" x14ac:dyDescent="0.2">
      <c r="B14" s="191"/>
      <c r="C14" s="191"/>
      <c r="D14" s="24">
        <f>AVERAGE(D8:D12)</f>
        <v>1</v>
      </c>
      <c r="E14" s="60"/>
      <c r="F14" s="60"/>
      <c r="H14" s="42"/>
      <c r="I14" s="42"/>
      <c r="J14" s="42"/>
      <c r="K14" s="42"/>
      <c r="L14" s="42"/>
      <c r="M14" s="42"/>
      <c r="N14" s="42"/>
      <c r="O14" s="42"/>
    </row>
    <row r="15" spans="1:20" ht="13.5" thickBot="1" x14ac:dyDescent="0.25">
      <c r="E15" s="60"/>
      <c r="F15" s="60"/>
    </row>
    <row r="16" spans="1:20" ht="21.75" thickTop="1" thickBot="1" x14ac:dyDescent="0.35">
      <c r="A16" s="18" t="s">
        <v>66</v>
      </c>
      <c r="C16" s="18">
        <f>SUM(D19:D22)</f>
        <v>10</v>
      </c>
      <c r="D16" s="28"/>
      <c r="E16" s="60"/>
      <c r="F16" s="60"/>
    </row>
    <row r="17" spans="1:15" ht="21.75" thickTop="1" thickBot="1" x14ac:dyDescent="0.35">
      <c r="A17" s="3"/>
      <c r="D17" s="14"/>
      <c r="E17" s="60"/>
      <c r="F17" s="60"/>
    </row>
    <row r="18" spans="1:15" ht="26.25" thickBot="1" x14ac:dyDescent="0.25">
      <c r="B18" s="36"/>
      <c r="D18" s="9" t="s">
        <v>3</v>
      </c>
      <c r="E18" s="59" t="s">
        <v>21</v>
      </c>
      <c r="F18" s="59" t="s">
        <v>20</v>
      </c>
      <c r="G18" s="44" t="str">
        <f>$G$7</f>
        <v>BYU - Idaho</v>
      </c>
      <c r="H18" s="44" t="str">
        <f>$H$7</f>
        <v>CalPoly - SLO</v>
      </c>
      <c r="I18" s="44" t="str">
        <f>$I$7</f>
        <v>Cal State - LB</v>
      </c>
      <c r="J18" s="44" t="str">
        <f>$J$7</f>
        <v>Colorado State</v>
      </c>
      <c r="K18" s="44" t="str">
        <f>$K$7</f>
        <v>Montana Tech</v>
      </c>
      <c r="L18" s="44" t="str">
        <f>$L$7</f>
        <v>San Jose State</v>
      </c>
      <c r="M18" s="44" t="str">
        <f>$M$7</f>
        <v>U of F</v>
      </c>
      <c r="N18" s="44" t="str">
        <f>$N$7</f>
        <v>U of NM</v>
      </c>
      <c r="O18" s="44" t="str">
        <f>$O$7</f>
        <v>UW</v>
      </c>
    </row>
    <row r="19" spans="1:15" x14ac:dyDescent="0.2">
      <c r="B19" s="4" t="s">
        <v>67</v>
      </c>
      <c r="C19" s="4"/>
      <c r="D19" s="8">
        <v>3</v>
      </c>
      <c r="E19" s="62"/>
      <c r="F19" s="62"/>
      <c r="G19" s="45">
        <f>'Prob#1Rubric'!D3</f>
        <v>1.1500000000000001</v>
      </c>
      <c r="H19" s="45">
        <f>'Prob#1Rubric'!E3</f>
        <v>1.6500000000000001</v>
      </c>
      <c r="I19" s="45">
        <f>'Prob#1Rubric'!F3</f>
        <v>1.7999999999999998</v>
      </c>
      <c r="J19" s="45">
        <f>'Prob#1Rubric'!G3</f>
        <v>1.82</v>
      </c>
      <c r="K19" s="45">
        <f>'Prob#1Rubric'!H3</f>
        <v>1.9500000000000002</v>
      </c>
      <c r="L19" s="45">
        <f>'Prob#1Rubric'!I3</f>
        <v>0</v>
      </c>
      <c r="M19" s="45">
        <f>'Prob#1Rubric'!J3</f>
        <v>1.7000000000000002</v>
      </c>
      <c r="N19" s="45">
        <f>'Prob#1Rubric'!K3</f>
        <v>1.5</v>
      </c>
      <c r="O19" s="45">
        <f>'Prob#1Rubric'!L3</f>
        <v>1.7400000000000002</v>
      </c>
    </row>
    <row r="20" spans="1:15" x14ac:dyDescent="0.2">
      <c r="B20" s="4" t="s">
        <v>68</v>
      </c>
      <c r="C20" s="4"/>
      <c r="D20" s="6">
        <v>2</v>
      </c>
      <c r="E20" s="63"/>
      <c r="F20" s="63"/>
      <c r="G20" s="46">
        <f>SUM('Prob#1Rubric'!D21:D23)</f>
        <v>2</v>
      </c>
      <c r="H20" s="46">
        <f>SUM('Prob#1Rubric'!E21:E23)</f>
        <v>1.75</v>
      </c>
      <c r="I20" s="46">
        <f>SUM('Prob#1Rubric'!F21:F23)</f>
        <v>2</v>
      </c>
      <c r="J20" s="46">
        <f>SUM('Prob#1Rubric'!G21:G23)</f>
        <v>1.75</v>
      </c>
      <c r="K20" s="46">
        <f>SUM('Prob#1Rubric'!H21:H23)</f>
        <v>1.5</v>
      </c>
      <c r="L20" s="46">
        <f>SUM('Prob#1Rubric'!I21:I23)</f>
        <v>0</v>
      </c>
      <c r="M20" s="46">
        <f>SUM('Prob#1Rubric'!J21:J23)</f>
        <v>1.75</v>
      </c>
      <c r="N20" s="46">
        <f>SUM('Prob#1Rubric'!K21:K23)</f>
        <v>1</v>
      </c>
      <c r="O20" s="46">
        <f>SUM('Prob#1Rubric'!L21:L23)</f>
        <v>1.25</v>
      </c>
    </row>
    <row r="21" spans="1:15" x14ac:dyDescent="0.2">
      <c r="B21" s="4" t="s">
        <v>69</v>
      </c>
      <c r="C21" s="4"/>
      <c r="D21" s="6">
        <v>5</v>
      </c>
      <c r="E21" s="63"/>
      <c r="F21" s="63"/>
      <c r="G21" s="46">
        <f>SUM('Prob#1Rubric'!D26:D29)</f>
        <v>3</v>
      </c>
      <c r="H21" s="46">
        <f>SUM('Prob#1Rubric'!E26:E29)</f>
        <v>2</v>
      </c>
      <c r="I21" s="46">
        <f>SUM('Prob#1Rubric'!F26:F29)</f>
        <v>0.05</v>
      </c>
      <c r="J21" s="46">
        <f>SUM('Prob#1Rubric'!G26:G29)</f>
        <v>2.7</v>
      </c>
      <c r="K21" s="46">
        <f>SUM('Prob#1Rubric'!H26:H29)</f>
        <v>1</v>
      </c>
      <c r="L21" s="46">
        <f>SUM('Prob#1Rubric'!I26:I29)</f>
        <v>3.5</v>
      </c>
      <c r="M21" s="46">
        <f>SUM('Prob#1Rubric'!J26:J29)</f>
        <v>4</v>
      </c>
      <c r="N21" s="46">
        <f>SUM('Prob#1Rubric'!K26:K29)</f>
        <v>1.2</v>
      </c>
      <c r="O21" s="46">
        <f>SUM('Prob#1Rubric'!L26:L29)</f>
        <v>0</v>
      </c>
    </row>
    <row r="22" spans="1:15" x14ac:dyDescent="0.2">
      <c r="B22" s="4"/>
      <c r="C22" s="4"/>
      <c r="D22" s="35"/>
      <c r="E22" s="64"/>
      <c r="F22" s="64"/>
      <c r="G22" s="47"/>
      <c r="H22" s="47"/>
      <c r="I22" s="47"/>
      <c r="J22" s="47"/>
      <c r="K22" s="47"/>
      <c r="L22" s="47"/>
      <c r="M22" s="47"/>
      <c r="N22" s="47"/>
      <c r="O22" s="47"/>
    </row>
    <row r="23" spans="1:15" ht="13.5" thickBot="1" x14ac:dyDescent="0.25">
      <c r="B23" s="4"/>
      <c r="C23" s="4"/>
      <c r="D23" s="7"/>
      <c r="E23" s="65"/>
      <c r="F23" s="65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13.5" thickBot="1" x14ac:dyDescent="0.25">
      <c r="B24" s="203" t="str">
        <f>A16</f>
        <v>LEED Credit Comparison</v>
      </c>
      <c r="C24" s="203"/>
      <c r="D24" s="203"/>
      <c r="E24" s="58">
        <f>MEDIAN($G24:$O24)</f>
        <v>4.45</v>
      </c>
      <c r="F24" s="58">
        <f>AVERAGE($G24:$O24)</f>
        <v>4.8622222222222229</v>
      </c>
      <c r="G24" s="49">
        <f t="shared" ref="G24:O24" si="3">SUM(G19:G23)</f>
        <v>6.15</v>
      </c>
      <c r="H24" s="49">
        <f t="shared" si="3"/>
        <v>5.4</v>
      </c>
      <c r="I24" s="49">
        <f t="shared" si="3"/>
        <v>3.8499999999999996</v>
      </c>
      <c r="J24" s="49">
        <f t="shared" si="3"/>
        <v>6.2700000000000005</v>
      </c>
      <c r="K24" s="49">
        <f t="shared" si="3"/>
        <v>4.45</v>
      </c>
      <c r="L24" s="49">
        <f t="shared" si="3"/>
        <v>3.5</v>
      </c>
      <c r="M24" s="49">
        <f t="shared" si="3"/>
        <v>7.45</v>
      </c>
      <c r="N24" s="49">
        <f t="shared" si="3"/>
        <v>3.7</v>
      </c>
      <c r="O24" s="49">
        <f t="shared" si="3"/>
        <v>2.99</v>
      </c>
    </row>
    <row r="25" spans="1:15" x14ac:dyDescent="0.2">
      <c r="B25" s="191"/>
      <c r="C25" s="191"/>
      <c r="D25" s="24">
        <f>AVERAGE(D19:D23)</f>
        <v>3.3333333333333335</v>
      </c>
      <c r="E25" s="61"/>
      <c r="F25" s="61"/>
      <c r="G25" s="50"/>
    </row>
    <row r="26" spans="1:15" ht="13.5" thickBot="1" x14ac:dyDescent="0.25">
      <c r="E26" s="60"/>
      <c r="F26" s="60"/>
    </row>
    <row r="27" spans="1:15" ht="21.75" thickTop="1" thickBot="1" x14ac:dyDescent="0.35">
      <c r="A27" s="19" t="s">
        <v>130</v>
      </c>
      <c r="C27" s="19">
        <f>SUM(D30:D34)</f>
        <v>20</v>
      </c>
      <c r="D27" s="30"/>
      <c r="E27" s="60"/>
      <c r="F27" s="60"/>
    </row>
    <row r="28" spans="1:15" s="10" customFormat="1" ht="21.75" thickTop="1" thickBot="1" x14ac:dyDescent="0.35">
      <c r="A28" s="15"/>
      <c r="D28" s="29"/>
      <c r="E28" s="61"/>
      <c r="F28" s="61"/>
      <c r="G28" s="50"/>
      <c r="H28" s="51"/>
      <c r="I28" s="51"/>
      <c r="J28" s="51"/>
      <c r="K28" s="51"/>
      <c r="L28" s="51"/>
      <c r="M28" s="51"/>
      <c r="N28" s="51"/>
      <c r="O28" s="51"/>
    </row>
    <row r="29" spans="1:15" ht="26.25" thickBot="1" x14ac:dyDescent="0.25">
      <c r="D29" s="9" t="s">
        <v>3</v>
      </c>
      <c r="E29" s="59" t="s">
        <v>21</v>
      </c>
      <c r="F29" s="59" t="s">
        <v>20</v>
      </c>
      <c r="G29" s="44" t="str">
        <f>$G$7</f>
        <v>BYU - Idaho</v>
      </c>
      <c r="H29" s="44" t="str">
        <f>$H$7</f>
        <v>CalPoly - SLO</v>
      </c>
      <c r="I29" s="44" t="str">
        <f>$I$7</f>
        <v>Cal State - LB</v>
      </c>
      <c r="J29" s="44" t="str">
        <f>$J$7</f>
        <v>Colorado State</v>
      </c>
      <c r="K29" s="44" t="str">
        <f>$K$7</f>
        <v>Montana Tech</v>
      </c>
      <c r="L29" s="44" t="str">
        <f>$L$7</f>
        <v>San Jose State</v>
      </c>
      <c r="M29" s="44" t="str">
        <f>$M$7</f>
        <v>U of F</v>
      </c>
      <c r="N29" s="44" t="str">
        <f>$N$7</f>
        <v>U of NM</v>
      </c>
      <c r="O29" s="44" t="str">
        <f>$O$7</f>
        <v>UW</v>
      </c>
    </row>
    <row r="30" spans="1:15" x14ac:dyDescent="0.2">
      <c r="B30" s="4" t="s">
        <v>131</v>
      </c>
      <c r="C30" s="4"/>
      <c r="D30" s="11">
        <v>12</v>
      </c>
      <c r="E30" s="62"/>
      <c r="F30" s="62"/>
      <c r="G30" s="45">
        <f>SUM('Prob#5Rubric'!D4:D13)</f>
        <v>6</v>
      </c>
      <c r="H30" s="45">
        <f>SUM('Prob#5Rubric'!E4:E13)</f>
        <v>10</v>
      </c>
      <c r="I30" s="45">
        <f>SUM('Prob#5Rubric'!F4:F13)</f>
        <v>4.5</v>
      </c>
      <c r="J30" s="45">
        <f>SUM('Prob#5Rubric'!G4:G13)</f>
        <v>6.75</v>
      </c>
      <c r="K30" s="45">
        <f>SUM('Prob#5Rubric'!H4:H13)</f>
        <v>9</v>
      </c>
      <c r="L30" s="45">
        <f>SUM('Prob#5Rubric'!I4:I13)</f>
        <v>5.5</v>
      </c>
      <c r="M30" s="45">
        <f>SUM('Prob#5Rubric'!J4:J13)</f>
        <v>9.5</v>
      </c>
      <c r="N30" s="45">
        <f>SUM('Prob#5Rubric'!K4:K13)</f>
        <v>5</v>
      </c>
      <c r="O30" s="45">
        <f>SUM('Prob#5Rubric'!L4:L13)</f>
        <v>11.25</v>
      </c>
    </row>
    <row r="31" spans="1:15" x14ac:dyDescent="0.2">
      <c r="B31" s="4" t="s">
        <v>132</v>
      </c>
      <c r="C31" s="4"/>
      <c r="D31" s="6">
        <v>6</v>
      </c>
      <c r="E31" s="63"/>
      <c r="F31" s="63"/>
      <c r="G31" s="46">
        <f>SUM('Prob#5Rubric'!D14:D17)</f>
        <v>6</v>
      </c>
      <c r="H31" s="46">
        <f>SUM('Prob#5Rubric'!E14:E17)</f>
        <v>4</v>
      </c>
      <c r="I31" s="46">
        <f>SUM('Prob#5Rubric'!F14:F17)</f>
        <v>2</v>
      </c>
      <c r="J31" s="46">
        <f>SUM('Prob#5Rubric'!G14:G17)</f>
        <v>4.5</v>
      </c>
      <c r="K31" s="46">
        <f>SUM('Prob#5Rubric'!H14:H17)</f>
        <v>4</v>
      </c>
      <c r="L31" s="46">
        <f>SUM('Prob#5Rubric'!I14:I17)</f>
        <v>2.5</v>
      </c>
      <c r="M31" s="46">
        <f>SUM('Prob#5Rubric'!J14:J17)</f>
        <v>5</v>
      </c>
      <c r="N31" s="46">
        <f>SUM('Prob#5Rubric'!K14:K17)</f>
        <v>4.5</v>
      </c>
      <c r="O31" s="46">
        <f>SUM('Prob#5Rubric'!L14:L17)</f>
        <v>6</v>
      </c>
    </row>
    <row r="32" spans="1:15" x14ac:dyDescent="0.2">
      <c r="B32" s="4" t="s">
        <v>133</v>
      </c>
      <c r="C32" s="4"/>
      <c r="D32" s="6">
        <v>2</v>
      </c>
      <c r="E32" s="63"/>
      <c r="F32" s="63"/>
      <c r="G32" s="46">
        <f>SUM('Prob#5Rubric'!D18:D21)</f>
        <v>2</v>
      </c>
      <c r="H32" s="46">
        <f>SUM('Prob#5Rubric'!E18:E21)</f>
        <v>0.5</v>
      </c>
      <c r="I32" s="46">
        <f>SUM('Prob#5Rubric'!F18:F21)</f>
        <v>0.25</v>
      </c>
      <c r="J32" s="46">
        <f>SUM('Prob#5Rubric'!G18:G21)</f>
        <v>2</v>
      </c>
      <c r="K32" s="46">
        <f>SUM('Prob#5Rubric'!H18:H21)</f>
        <v>1</v>
      </c>
      <c r="L32" s="46">
        <f>SUM('Prob#5Rubric'!I18:I21)</f>
        <v>0.5</v>
      </c>
      <c r="M32" s="46">
        <f>SUM('Prob#5Rubric'!J18:J21)</f>
        <v>2</v>
      </c>
      <c r="N32" s="46">
        <f>SUM('Prob#5Rubric'!K18:K21)</f>
        <v>1</v>
      </c>
      <c r="O32" s="46">
        <f>SUM('Prob#5Rubric'!L18:L21)</f>
        <v>2</v>
      </c>
    </row>
    <row r="33" spans="1:15" x14ac:dyDescent="0.2">
      <c r="B33" s="4"/>
      <c r="C33" s="4"/>
      <c r="D33" s="35"/>
      <c r="E33" s="64"/>
      <c r="F33" s="64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3.5" thickBot="1" x14ac:dyDescent="0.25">
      <c r="B34" s="4"/>
      <c r="C34" s="4"/>
      <c r="D34" s="7"/>
      <c r="E34" s="65"/>
      <c r="F34" s="65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3.5" thickBot="1" x14ac:dyDescent="0.25">
      <c r="B35" s="203" t="str">
        <f>A27</f>
        <v>On-Site Renewable</v>
      </c>
      <c r="C35" s="203"/>
      <c r="D35" s="203"/>
      <c r="E35" s="58">
        <f>MEDIAN($G35:$O35)</f>
        <v>14</v>
      </c>
      <c r="F35" s="58">
        <f>AVERAGE($G35:$O35)</f>
        <v>13.027777777777779</v>
      </c>
      <c r="G35" s="49">
        <f t="shared" ref="G35:O35" si="4">SUM(G30:G34)</f>
        <v>14</v>
      </c>
      <c r="H35" s="49">
        <f t="shared" si="4"/>
        <v>14.5</v>
      </c>
      <c r="I35" s="49">
        <f t="shared" si="4"/>
        <v>6.75</v>
      </c>
      <c r="J35" s="49">
        <f t="shared" si="4"/>
        <v>13.25</v>
      </c>
      <c r="K35" s="49">
        <f t="shared" si="4"/>
        <v>14</v>
      </c>
      <c r="L35" s="49">
        <f t="shared" si="4"/>
        <v>8.5</v>
      </c>
      <c r="M35" s="49">
        <f t="shared" si="4"/>
        <v>16.5</v>
      </c>
      <c r="N35" s="49">
        <f t="shared" si="4"/>
        <v>10.5</v>
      </c>
      <c r="O35" s="49">
        <f t="shared" si="4"/>
        <v>19.25</v>
      </c>
    </row>
    <row r="36" spans="1:15" x14ac:dyDescent="0.2">
      <c r="B36" s="191"/>
      <c r="C36" s="191"/>
      <c r="D36" s="24"/>
      <c r="E36" s="61"/>
      <c r="F36" s="61"/>
      <c r="G36" s="50"/>
    </row>
    <row r="37" spans="1:15" ht="13.5" thickBot="1" x14ac:dyDescent="0.25">
      <c r="E37" s="60"/>
      <c r="F37" s="60"/>
    </row>
    <row r="38" spans="1:15" ht="21.75" thickTop="1" thickBot="1" x14ac:dyDescent="0.35">
      <c r="A38" s="20" t="s">
        <v>70</v>
      </c>
      <c r="C38" s="20">
        <f>SUM(D41:D45)</f>
        <v>15</v>
      </c>
      <c r="D38" s="32"/>
      <c r="E38" s="60"/>
      <c r="F38" s="60"/>
    </row>
    <row r="39" spans="1:15" s="10" customFormat="1" ht="21.75" thickTop="1" thickBot="1" x14ac:dyDescent="0.35">
      <c r="A39" s="15"/>
      <c r="D39" s="14"/>
      <c r="E39" s="61"/>
      <c r="F39" s="61"/>
      <c r="G39" s="50"/>
      <c r="H39" s="51"/>
      <c r="I39" s="51"/>
      <c r="J39" s="51"/>
      <c r="K39" s="51"/>
      <c r="L39" s="51"/>
      <c r="M39" s="51"/>
      <c r="N39" s="51"/>
      <c r="O39" s="51"/>
    </row>
    <row r="40" spans="1:15" ht="26.25" thickBot="1" x14ac:dyDescent="0.25">
      <c r="D40" s="9" t="s">
        <v>3</v>
      </c>
      <c r="E40" s="59" t="s">
        <v>21</v>
      </c>
      <c r="F40" s="59" t="s">
        <v>20</v>
      </c>
      <c r="G40" s="44" t="str">
        <f>$G$7</f>
        <v>BYU - Idaho</v>
      </c>
      <c r="H40" s="44" t="str">
        <f>$H$7</f>
        <v>CalPoly - SLO</v>
      </c>
      <c r="I40" s="44" t="str">
        <f>$I$7</f>
        <v>Cal State - LB</v>
      </c>
      <c r="J40" s="44" t="str">
        <f>$J$7</f>
        <v>Colorado State</v>
      </c>
      <c r="K40" s="44" t="str">
        <f>$K$7</f>
        <v>Montana Tech</v>
      </c>
      <c r="L40" s="44" t="str">
        <f>$L$7</f>
        <v>San Jose State</v>
      </c>
      <c r="M40" s="44" t="str">
        <f>$M$7</f>
        <v>U of F</v>
      </c>
      <c r="N40" s="44" t="str">
        <f>$N$7</f>
        <v>U of NM</v>
      </c>
      <c r="O40" s="44" t="str">
        <f>$O$7</f>
        <v>UW</v>
      </c>
    </row>
    <row r="41" spans="1:15" x14ac:dyDescent="0.2">
      <c r="B41" s="4" t="s">
        <v>71</v>
      </c>
      <c r="C41" s="4"/>
      <c r="D41" s="8">
        <v>2</v>
      </c>
      <c r="E41" s="62"/>
      <c r="F41" s="62"/>
      <c r="G41" s="45">
        <f>SUM(' Prob#2Rubric'!D4:D6)</f>
        <v>1.5</v>
      </c>
      <c r="H41" s="45">
        <f>SUM(' Prob#2Rubric'!E4:E6)</f>
        <v>2</v>
      </c>
      <c r="I41" s="45">
        <f>SUM(' Prob#2Rubric'!F4:F6)</f>
        <v>2</v>
      </c>
      <c r="J41" s="45">
        <f>SUM(' Prob#2Rubric'!G4:G6)</f>
        <v>2</v>
      </c>
      <c r="K41" s="45">
        <f>SUM(' Prob#2Rubric'!H4:H6)</f>
        <v>1.5</v>
      </c>
      <c r="L41" s="45">
        <f>SUM(' Prob#2Rubric'!I4:I6)</f>
        <v>1.5</v>
      </c>
      <c r="M41" s="45">
        <f>SUM(' Prob#2Rubric'!J4:J6)</f>
        <v>1.5</v>
      </c>
      <c r="N41" s="45">
        <f>SUM(' Prob#2Rubric'!K4:K6)</f>
        <v>2</v>
      </c>
      <c r="O41" s="45">
        <f>SUM(' Prob#2Rubric'!L4:L6)</f>
        <v>2.5</v>
      </c>
    </row>
    <row r="42" spans="1:15" x14ac:dyDescent="0.2">
      <c r="B42" s="4" t="s">
        <v>70</v>
      </c>
      <c r="C42" s="4"/>
      <c r="D42" s="6">
        <v>6.5</v>
      </c>
      <c r="E42" s="63"/>
      <c r="F42" s="63"/>
      <c r="G42" s="46">
        <f>SUM(' Prob#2Rubric'!D7:D9)</f>
        <v>4</v>
      </c>
      <c r="H42" s="46">
        <f>SUM(' Prob#2Rubric'!E7:E9)</f>
        <v>4.5</v>
      </c>
      <c r="I42" s="46">
        <f>SUM(' Prob#2Rubric'!F7:F9)</f>
        <v>2.5</v>
      </c>
      <c r="J42" s="46">
        <f>SUM(' Prob#2Rubric'!G7:G9)</f>
        <v>6.5</v>
      </c>
      <c r="K42" s="46">
        <f>SUM(' Prob#2Rubric'!H7:H9)</f>
        <v>3.5</v>
      </c>
      <c r="L42" s="46">
        <f>SUM(' Prob#2Rubric'!I7:I9)</f>
        <v>2.5</v>
      </c>
      <c r="M42" s="46">
        <f>SUM(' Prob#2Rubric'!J7:J9)</f>
        <v>4</v>
      </c>
      <c r="N42" s="46">
        <f>SUM(' Prob#2Rubric'!K7:K9)</f>
        <v>3.5</v>
      </c>
      <c r="O42" s="46">
        <f>SUM(' Prob#2Rubric'!L7:L9)</f>
        <v>3.5</v>
      </c>
    </row>
    <row r="43" spans="1:15" x14ac:dyDescent="0.2">
      <c r="B43" s="4" t="s">
        <v>72</v>
      </c>
      <c r="C43" s="4"/>
      <c r="D43" s="6">
        <v>2</v>
      </c>
      <c r="E43" s="63"/>
      <c r="F43" s="63"/>
      <c r="G43" s="46">
        <f>SUM(' Prob#2Rubric'!D10)</f>
        <v>2</v>
      </c>
      <c r="H43" s="46">
        <f>SUM(' Prob#2Rubric'!E10)</f>
        <v>0</v>
      </c>
      <c r="I43" s="46">
        <f>SUM(' Prob#2Rubric'!F10)</f>
        <v>0</v>
      </c>
      <c r="J43" s="46">
        <f>SUM(' Prob#2Rubric'!G10)</f>
        <v>2</v>
      </c>
      <c r="K43" s="46">
        <f>SUM(' Prob#2Rubric'!H10)</f>
        <v>2</v>
      </c>
      <c r="L43" s="46">
        <f>SUM(' Prob#2Rubric'!I10)</f>
        <v>2</v>
      </c>
      <c r="M43" s="46">
        <f>SUM(' Prob#2Rubric'!J10)</f>
        <v>2</v>
      </c>
      <c r="N43" s="46">
        <f>SUM(' Prob#2Rubric'!K10)</f>
        <v>2</v>
      </c>
      <c r="O43" s="46">
        <f>SUM(' Prob#2Rubric'!L10)</f>
        <v>2</v>
      </c>
    </row>
    <row r="44" spans="1:15" x14ac:dyDescent="0.2">
      <c r="B44" s="4" t="s">
        <v>73</v>
      </c>
      <c r="C44" s="4"/>
      <c r="D44" s="6">
        <v>3.5</v>
      </c>
      <c r="E44" s="64"/>
      <c r="F44" s="64"/>
      <c r="G44" s="47">
        <f>SUM(' Prob#2Rubric'!D11:D12)</f>
        <v>1.5</v>
      </c>
      <c r="H44" s="47">
        <f>SUM(' Prob#2Rubric'!E11:E12)</f>
        <v>1.5</v>
      </c>
      <c r="I44" s="47">
        <f>SUM(' Prob#2Rubric'!F11:F12)</f>
        <v>1</v>
      </c>
      <c r="J44" s="47">
        <f>SUM(' Prob#2Rubric'!G11:G12)</f>
        <v>1.5</v>
      </c>
      <c r="K44" s="47">
        <f>SUM(' Prob#2Rubric'!H11:H12)</f>
        <v>0</v>
      </c>
      <c r="L44" s="47">
        <f>SUM(' Prob#2Rubric'!I11:I12)</f>
        <v>1.5</v>
      </c>
      <c r="M44" s="47">
        <f>SUM(' Prob#2Rubric'!J11:J12)</f>
        <v>3.5</v>
      </c>
      <c r="N44" s="47">
        <f>SUM(' Prob#2Rubric'!K11:K12)</f>
        <v>2</v>
      </c>
      <c r="O44" s="47">
        <f>SUM(' Prob#2Rubric'!L11:L12)</f>
        <v>2</v>
      </c>
    </row>
    <row r="45" spans="1:15" ht="13.5" thickBot="1" x14ac:dyDescent="0.25">
      <c r="B45" s="4" t="s">
        <v>74</v>
      </c>
      <c r="C45" s="4"/>
      <c r="D45" s="7">
        <v>1</v>
      </c>
      <c r="E45" s="65"/>
      <c r="F45" s="65"/>
      <c r="G45" s="48">
        <f>SUM(' Prob#2Rubric'!D13)</f>
        <v>1</v>
      </c>
      <c r="H45" s="48">
        <f>SUM(' Prob#2Rubric'!E13)</f>
        <v>1</v>
      </c>
      <c r="I45" s="48">
        <f>SUM(' Prob#2Rubric'!F13)</f>
        <v>0</v>
      </c>
      <c r="J45" s="48">
        <f>SUM(' Prob#2Rubric'!G13)</f>
        <v>1</v>
      </c>
      <c r="K45" s="48">
        <f>SUM(' Prob#2Rubric'!H13)</f>
        <v>1</v>
      </c>
      <c r="L45" s="48">
        <f>SUM(' Prob#2Rubric'!I13)</f>
        <v>0</v>
      </c>
      <c r="M45" s="48">
        <f>SUM(' Prob#2Rubric'!J13)</f>
        <v>0</v>
      </c>
      <c r="N45" s="48">
        <f>SUM(' Prob#2Rubric'!K13)</f>
        <v>1</v>
      </c>
      <c r="O45" s="48">
        <f>SUM(' Prob#2Rubric'!L13)</f>
        <v>1</v>
      </c>
    </row>
    <row r="46" spans="1:15" ht="13.5" thickBot="1" x14ac:dyDescent="0.25">
      <c r="B46" s="203" t="str">
        <f>A38</f>
        <v>Life Cycle Analysis</v>
      </c>
      <c r="C46" s="203"/>
      <c r="D46" s="203"/>
      <c r="E46" s="58">
        <f>MEDIAN($G46:$O46)</f>
        <v>10</v>
      </c>
      <c r="F46" s="58">
        <f>AVERAGE($G46:$O46)</f>
        <v>9.5</v>
      </c>
      <c r="G46" s="49">
        <f t="shared" ref="G46:O46" si="5">SUM(G41:G45)</f>
        <v>10</v>
      </c>
      <c r="H46" s="49">
        <f t="shared" si="5"/>
        <v>9</v>
      </c>
      <c r="I46" s="49">
        <f t="shared" si="5"/>
        <v>5.5</v>
      </c>
      <c r="J46" s="49">
        <f t="shared" si="5"/>
        <v>13</v>
      </c>
      <c r="K46" s="49">
        <f t="shared" si="5"/>
        <v>8</v>
      </c>
      <c r="L46" s="49">
        <f t="shared" si="5"/>
        <v>7.5</v>
      </c>
      <c r="M46" s="49">
        <f t="shared" si="5"/>
        <v>11</v>
      </c>
      <c r="N46" s="49">
        <f t="shared" si="5"/>
        <v>10.5</v>
      </c>
      <c r="O46" s="49">
        <f t="shared" si="5"/>
        <v>11</v>
      </c>
    </row>
    <row r="47" spans="1:15" x14ac:dyDescent="0.2">
      <c r="B47" s="191"/>
      <c r="C47" s="191"/>
      <c r="D47" s="24">
        <f>AVERAGE(D41:D45)</f>
        <v>3</v>
      </c>
      <c r="E47" s="61"/>
      <c r="F47" s="61"/>
      <c r="G47" s="50"/>
    </row>
    <row r="48" spans="1:15" ht="13.5" thickBot="1" x14ac:dyDescent="0.25">
      <c r="E48" s="60"/>
      <c r="F48" s="60"/>
    </row>
    <row r="49" spans="1:15" ht="21.75" thickTop="1" thickBot="1" x14ac:dyDescent="0.35">
      <c r="A49" s="23" t="s">
        <v>36</v>
      </c>
      <c r="C49" s="23">
        <f>SUM(D52:D56)</f>
        <v>15</v>
      </c>
      <c r="D49" s="31"/>
      <c r="E49" s="60"/>
      <c r="F49" s="60"/>
    </row>
    <row r="50" spans="1:15" s="10" customFormat="1" ht="21.75" thickTop="1" thickBot="1" x14ac:dyDescent="0.35">
      <c r="A50" s="15"/>
      <c r="D50" s="14"/>
      <c r="E50" s="61"/>
      <c r="F50" s="61"/>
      <c r="G50" s="50"/>
      <c r="H50" s="51"/>
      <c r="I50" s="51"/>
      <c r="J50" s="51"/>
      <c r="K50" s="51"/>
      <c r="L50" s="51"/>
      <c r="M50" s="51"/>
      <c r="N50" s="51"/>
      <c r="O50" s="51"/>
    </row>
    <row r="51" spans="1:15" ht="26.25" thickBot="1" x14ac:dyDescent="0.25">
      <c r="D51" s="9" t="s">
        <v>3</v>
      </c>
      <c r="E51" s="59" t="s">
        <v>21</v>
      </c>
      <c r="F51" s="59" t="s">
        <v>20</v>
      </c>
      <c r="G51" s="44" t="str">
        <f>$G$7</f>
        <v>BYU - Idaho</v>
      </c>
      <c r="H51" s="44" t="str">
        <f>$H$7</f>
        <v>CalPoly - SLO</v>
      </c>
      <c r="I51" s="44" t="str">
        <f>$I$7</f>
        <v>Cal State - LB</v>
      </c>
      <c r="J51" s="44" t="str">
        <f>$J$7</f>
        <v>Colorado State</v>
      </c>
      <c r="K51" s="44" t="str">
        <f>$K$7</f>
        <v>Montana Tech</v>
      </c>
      <c r="L51" s="44" t="str">
        <f>$L$7</f>
        <v>San Jose State</v>
      </c>
      <c r="M51" s="44" t="str">
        <f>$M$7</f>
        <v>U of F</v>
      </c>
      <c r="N51" s="44" t="str">
        <f>$N$7</f>
        <v>U of NM</v>
      </c>
      <c r="O51" s="44" t="str">
        <f>$O$7</f>
        <v>UW</v>
      </c>
    </row>
    <row r="52" spans="1:15" x14ac:dyDescent="0.2">
      <c r="B52" s="4" t="s">
        <v>75</v>
      </c>
      <c r="C52" s="4"/>
      <c r="D52" s="8">
        <v>10</v>
      </c>
      <c r="E52" s="62"/>
      <c r="F52" s="62"/>
      <c r="G52" s="45">
        <f>SUM('Prob#3Rubric'!E4:E7)</f>
        <v>5.5</v>
      </c>
      <c r="H52" s="45">
        <f>SUM('Prob#3Rubric'!F4:F7)</f>
        <v>2.5</v>
      </c>
      <c r="I52" s="45">
        <f>SUM('Prob#3Rubric'!G4:G7)</f>
        <v>2.5</v>
      </c>
      <c r="J52" s="45">
        <f>SUM('Prob#3Rubric'!H4:H7)</f>
        <v>4</v>
      </c>
      <c r="K52" s="45">
        <f>SUM('Prob#3Rubric'!I4:I7)</f>
        <v>8.5</v>
      </c>
      <c r="L52" s="45">
        <f>SUM('Prob#3Rubric'!J4:J7)</f>
        <v>3</v>
      </c>
      <c r="M52" s="45">
        <f>SUM('Prob#3Rubric'!K4:K7)</f>
        <v>9</v>
      </c>
      <c r="N52" s="45">
        <f>SUM('Prob#3Rubric'!L4:L7)</f>
        <v>6.5</v>
      </c>
      <c r="O52" s="45">
        <f>SUM('Prob#3Rubric'!M4:M7)</f>
        <v>8.5</v>
      </c>
    </row>
    <row r="53" spans="1:15" x14ac:dyDescent="0.2">
      <c r="B53" s="4" t="s">
        <v>76</v>
      </c>
      <c r="C53" s="4"/>
      <c r="D53" s="6">
        <v>5</v>
      </c>
      <c r="E53" s="63"/>
      <c r="F53" s="63"/>
      <c r="G53" s="46">
        <f>SUM('Prob#3Rubric'!E8:E10)</f>
        <v>5</v>
      </c>
      <c r="H53" s="46">
        <f>SUM('Prob#3Rubric'!F8:F10)</f>
        <v>1.5</v>
      </c>
      <c r="I53" s="46">
        <f>SUM('Prob#3Rubric'!G8:G10)</f>
        <v>3.5</v>
      </c>
      <c r="J53" s="46">
        <f>SUM('Prob#3Rubric'!H8:H10)</f>
        <v>5</v>
      </c>
      <c r="K53" s="46">
        <f>SUM('Prob#3Rubric'!I8:I10)</f>
        <v>3.5</v>
      </c>
      <c r="L53" s="46">
        <f>SUM('Prob#3Rubric'!J8:J10)</f>
        <v>0</v>
      </c>
      <c r="M53" s="46">
        <f>SUM('Prob#3Rubric'!K8:K10)</f>
        <v>5</v>
      </c>
      <c r="N53" s="46">
        <f>SUM('Prob#3Rubric'!L8:L10)</f>
        <v>4</v>
      </c>
      <c r="O53" s="46">
        <f>SUM('Prob#3Rubric'!M8:M10)</f>
        <v>5</v>
      </c>
    </row>
    <row r="54" spans="1:15" x14ac:dyDescent="0.2">
      <c r="B54" s="4"/>
      <c r="C54" s="4"/>
      <c r="D54" s="6"/>
      <c r="E54" s="63"/>
      <c r="F54" s="63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B55" s="4"/>
      <c r="C55" s="4"/>
      <c r="D55" s="35"/>
      <c r="E55" s="64"/>
      <c r="F55" s="64"/>
      <c r="G55" s="47"/>
      <c r="H55" s="47"/>
      <c r="I55" s="47"/>
      <c r="J55" s="47"/>
      <c r="K55" s="47"/>
      <c r="L55" s="47"/>
      <c r="M55" s="47"/>
      <c r="N55" s="47"/>
      <c r="O55" s="47"/>
    </row>
    <row r="56" spans="1:15" ht="13.5" thickBot="1" x14ac:dyDescent="0.25">
      <c r="B56" s="4"/>
      <c r="C56" s="4"/>
      <c r="D56" s="7"/>
      <c r="E56" s="65"/>
      <c r="F56" s="65"/>
      <c r="G56" s="48"/>
      <c r="H56" s="48"/>
      <c r="I56" s="48"/>
      <c r="J56" s="48"/>
      <c r="K56" s="48"/>
      <c r="L56" s="48"/>
      <c r="M56" s="48"/>
      <c r="N56" s="48"/>
      <c r="O56" s="48"/>
    </row>
    <row r="57" spans="1:15" ht="13.5" thickBot="1" x14ac:dyDescent="0.25">
      <c r="B57" s="203" t="str">
        <f>A49</f>
        <v>Carbon Footprint</v>
      </c>
      <c r="C57" s="203"/>
      <c r="D57" s="203"/>
      <c r="E57" s="58">
        <f>MEDIAN($G57:$O57)</f>
        <v>10.5</v>
      </c>
      <c r="F57" s="58">
        <f>AVERAGE($G57:$O57)</f>
        <v>9.1666666666666661</v>
      </c>
      <c r="G57" s="49">
        <f t="shared" ref="G57:O57" si="6">SUM(G52:G56)</f>
        <v>10.5</v>
      </c>
      <c r="H57" s="49">
        <f t="shared" si="6"/>
        <v>4</v>
      </c>
      <c r="I57" s="49">
        <f t="shared" si="6"/>
        <v>6</v>
      </c>
      <c r="J57" s="49">
        <f t="shared" si="6"/>
        <v>9</v>
      </c>
      <c r="K57" s="49">
        <f t="shared" si="6"/>
        <v>12</v>
      </c>
      <c r="L57" s="49">
        <f t="shared" si="6"/>
        <v>3</v>
      </c>
      <c r="M57" s="49">
        <f t="shared" si="6"/>
        <v>14</v>
      </c>
      <c r="N57" s="49">
        <f t="shared" si="6"/>
        <v>10.5</v>
      </c>
      <c r="O57" s="49">
        <f t="shared" si="6"/>
        <v>13.5</v>
      </c>
    </row>
    <row r="58" spans="1:15" x14ac:dyDescent="0.2">
      <c r="B58" s="191"/>
      <c r="C58" s="191"/>
      <c r="D58" s="24"/>
      <c r="E58" s="61"/>
      <c r="F58" s="61"/>
      <c r="G58" s="50"/>
    </row>
    <row r="59" spans="1:15" ht="13.5" thickBot="1" x14ac:dyDescent="0.25">
      <c r="E59" s="60"/>
      <c r="F59" s="60"/>
    </row>
    <row r="60" spans="1:15" ht="21.75" thickTop="1" thickBot="1" x14ac:dyDescent="0.35">
      <c r="A60" s="21" t="s">
        <v>126</v>
      </c>
      <c r="C60" s="21">
        <f>SUM(D63:D67)</f>
        <v>15</v>
      </c>
      <c r="D60" s="33"/>
      <c r="E60" s="60"/>
      <c r="F60" s="60"/>
    </row>
    <row r="61" spans="1:15" s="10" customFormat="1" ht="21.75" thickTop="1" thickBot="1" x14ac:dyDescent="0.35">
      <c r="A61" s="15"/>
      <c r="D61" s="14"/>
      <c r="E61" s="61"/>
      <c r="F61" s="61"/>
      <c r="G61" s="50"/>
      <c r="H61" s="51"/>
      <c r="I61" s="51"/>
      <c r="J61" s="51"/>
      <c r="K61" s="51"/>
      <c r="L61" s="51"/>
      <c r="M61" s="51"/>
      <c r="N61" s="51"/>
      <c r="O61" s="51"/>
    </row>
    <row r="62" spans="1:15" ht="26.25" thickBot="1" x14ac:dyDescent="0.25">
      <c r="D62" s="9" t="s">
        <v>3</v>
      </c>
      <c r="E62" s="59" t="s">
        <v>21</v>
      </c>
      <c r="F62" s="59" t="s">
        <v>20</v>
      </c>
      <c r="G62" s="44" t="str">
        <f>$G$7</f>
        <v>BYU - Idaho</v>
      </c>
      <c r="H62" s="44" t="str">
        <f>$H$7</f>
        <v>CalPoly - SLO</v>
      </c>
      <c r="I62" s="44" t="str">
        <f>$I$7</f>
        <v>Cal State - LB</v>
      </c>
      <c r="J62" s="44" t="str">
        <f>$J$7</f>
        <v>Colorado State</v>
      </c>
      <c r="K62" s="44" t="str">
        <f>$K$7</f>
        <v>Montana Tech</v>
      </c>
      <c r="L62" s="44" t="str">
        <f>$L$7</f>
        <v>San Jose State</v>
      </c>
      <c r="M62" s="44" t="str">
        <f>$M$7</f>
        <v>U of F</v>
      </c>
      <c r="N62" s="44" t="str">
        <f>$N$7</f>
        <v>U of NM</v>
      </c>
      <c r="O62" s="44" t="str">
        <f>$O$7</f>
        <v>UW</v>
      </c>
    </row>
    <row r="63" spans="1:15" x14ac:dyDescent="0.2">
      <c r="B63" s="4" t="s">
        <v>127</v>
      </c>
      <c r="C63" s="4"/>
      <c r="D63" s="8">
        <v>6</v>
      </c>
      <c r="E63" s="62"/>
      <c r="F63" s="62"/>
      <c r="G63" s="45">
        <f>SUM('Prob#4Rubric'!D4:D8)</f>
        <v>0.5</v>
      </c>
      <c r="H63" s="45">
        <f>SUM('Prob#4Rubric'!E4:E8)</f>
        <v>2</v>
      </c>
      <c r="I63" s="45">
        <f>SUM('Prob#4Rubric'!F4:F8)</f>
        <v>3.5</v>
      </c>
      <c r="J63" s="45">
        <f>SUM('Prob#4Rubric'!G4:G8)</f>
        <v>5</v>
      </c>
      <c r="K63" s="45">
        <f>SUM('Prob#4Rubric'!H4:H8)</f>
        <v>5</v>
      </c>
      <c r="L63" s="45">
        <f>SUM('Prob#4Rubric'!I4:I8)</f>
        <v>2</v>
      </c>
      <c r="M63" s="45">
        <f>SUM('Prob#4Rubric'!J4:J8)</f>
        <v>4.5</v>
      </c>
      <c r="N63" s="45">
        <f>SUM('Prob#4Rubric'!K4:K8)</f>
        <v>5</v>
      </c>
      <c r="O63" s="45">
        <f>SUM('Prob#4Rubric'!L4:L8)</f>
        <v>2.25</v>
      </c>
    </row>
    <row r="64" spans="1:15" x14ac:dyDescent="0.2">
      <c r="B64" s="4" t="s">
        <v>128</v>
      </c>
      <c r="C64" s="4"/>
      <c r="D64" s="8">
        <v>6</v>
      </c>
      <c r="E64" s="63"/>
      <c r="F64" s="63"/>
      <c r="G64" s="46">
        <f>SUM('Prob#4Rubric'!D9:D13)</f>
        <v>2</v>
      </c>
      <c r="H64" s="46">
        <f>SUM('Prob#4Rubric'!E9:E13)</f>
        <v>0.5</v>
      </c>
      <c r="I64" s="46">
        <f>SUM('Prob#4Rubric'!F9:F13)</f>
        <v>1.5</v>
      </c>
      <c r="J64" s="46">
        <f>SUM('Prob#4Rubric'!G9:G13)</f>
        <v>4</v>
      </c>
      <c r="K64" s="46">
        <f>SUM('Prob#4Rubric'!H9:H13)</f>
        <v>2.75</v>
      </c>
      <c r="L64" s="46">
        <f>SUM('Prob#4Rubric'!I9:I13)</f>
        <v>2</v>
      </c>
      <c r="M64" s="46">
        <f>SUM('Prob#4Rubric'!J9:J13)</f>
        <v>4</v>
      </c>
      <c r="N64" s="46">
        <f>SUM('Prob#4Rubric'!K9:K13)</f>
        <v>1</v>
      </c>
      <c r="O64" s="46">
        <f>SUM('Prob#4Rubric'!L9:L13)</f>
        <v>2.5</v>
      </c>
    </row>
    <row r="65" spans="1:15" x14ac:dyDescent="0.2">
      <c r="B65" s="4" t="s">
        <v>129</v>
      </c>
      <c r="C65" s="4"/>
      <c r="D65" s="8">
        <v>3</v>
      </c>
      <c r="E65" s="63"/>
      <c r="F65" s="63"/>
      <c r="G65" s="46">
        <f>SUM('Prob#4Rubric'!D14:D16)</f>
        <v>1.5</v>
      </c>
      <c r="H65" s="46">
        <f>SUM('Prob#4Rubric'!E14:E16)</f>
        <v>0.25</v>
      </c>
      <c r="I65" s="46">
        <f>SUM('Prob#4Rubric'!F14:F16)</f>
        <v>1.75</v>
      </c>
      <c r="J65" s="46">
        <f>SUM('Prob#4Rubric'!G14:G16)</f>
        <v>3</v>
      </c>
      <c r="K65" s="46">
        <f>SUM('Prob#4Rubric'!H14:H16)</f>
        <v>1.25</v>
      </c>
      <c r="L65" s="46">
        <f>SUM('Prob#4Rubric'!I14:I16)</f>
        <v>1.75</v>
      </c>
      <c r="M65" s="46">
        <f>SUM('Prob#4Rubric'!J14:J16)</f>
        <v>2</v>
      </c>
      <c r="N65" s="46">
        <f>SUM('Prob#4Rubric'!K14:K16)</f>
        <v>1</v>
      </c>
      <c r="O65" s="46">
        <f>SUM('Prob#4Rubric'!L14:L16)</f>
        <v>1.25</v>
      </c>
    </row>
    <row r="66" spans="1:15" x14ac:dyDescent="0.2">
      <c r="B66" s="4"/>
      <c r="C66" s="4"/>
      <c r="D66" s="6"/>
      <c r="E66" s="64"/>
      <c r="F66" s="64"/>
      <c r="G66" s="47"/>
      <c r="H66" s="47"/>
      <c r="I66" s="47"/>
      <c r="J66" s="47"/>
      <c r="K66" s="47"/>
      <c r="L66" s="47"/>
      <c r="M66" s="47"/>
      <c r="N66" s="47"/>
      <c r="O66" s="47"/>
    </row>
    <row r="67" spans="1:15" ht="13.5" thickBot="1" x14ac:dyDescent="0.25">
      <c r="B67" s="4"/>
      <c r="C67" s="4"/>
      <c r="D67" s="7"/>
      <c r="E67" s="65"/>
      <c r="F67" s="65"/>
      <c r="G67" s="48"/>
      <c r="H67" s="48"/>
      <c r="I67" s="48"/>
      <c r="J67" s="48"/>
      <c r="K67" s="48"/>
      <c r="L67" s="48"/>
      <c r="M67" s="48"/>
      <c r="N67" s="48"/>
      <c r="O67" s="48"/>
    </row>
    <row r="68" spans="1:15" ht="13.5" thickBot="1" x14ac:dyDescent="0.25">
      <c r="B68" s="203" t="str">
        <f>A60</f>
        <v>Water Collection and Use</v>
      </c>
      <c r="C68" s="203"/>
      <c r="D68" s="203"/>
      <c r="E68" s="58">
        <f>MEDIAN($G68:$O68)</f>
        <v>6.75</v>
      </c>
      <c r="F68" s="58">
        <f>AVERAGE($G68:$O68)</f>
        <v>7.083333333333333</v>
      </c>
      <c r="G68" s="49">
        <f t="shared" ref="G68:O68" si="7">SUM(G63:G67)</f>
        <v>4</v>
      </c>
      <c r="H68" s="49">
        <f t="shared" si="7"/>
        <v>2.75</v>
      </c>
      <c r="I68" s="49">
        <f t="shared" si="7"/>
        <v>6.75</v>
      </c>
      <c r="J68" s="49">
        <f t="shared" si="7"/>
        <v>12</v>
      </c>
      <c r="K68" s="49">
        <f t="shared" si="7"/>
        <v>9</v>
      </c>
      <c r="L68" s="49">
        <f t="shared" si="7"/>
        <v>5.75</v>
      </c>
      <c r="M68" s="49">
        <f t="shared" si="7"/>
        <v>10.5</v>
      </c>
      <c r="N68" s="49">
        <f t="shared" si="7"/>
        <v>7</v>
      </c>
      <c r="O68" s="49">
        <f t="shared" si="7"/>
        <v>6</v>
      </c>
    </row>
    <row r="69" spans="1:15" x14ac:dyDescent="0.2">
      <c r="B69" s="191"/>
      <c r="C69" s="191"/>
      <c r="D69" s="24">
        <f>AVERAGE(D63:D67)</f>
        <v>5</v>
      </c>
      <c r="E69" s="61"/>
      <c r="F69" s="61"/>
      <c r="G69" s="50"/>
    </row>
    <row r="70" spans="1:15" ht="13.5" thickBot="1" x14ac:dyDescent="0.25">
      <c r="B70" s="4"/>
      <c r="C70" s="4"/>
      <c r="E70" s="60"/>
      <c r="F70" s="60"/>
    </row>
    <row r="71" spans="1:15" ht="21.75" thickTop="1" thickBot="1" x14ac:dyDescent="0.35">
      <c r="A71" s="22" t="s">
        <v>29</v>
      </c>
      <c r="C71" s="22">
        <v>3</v>
      </c>
      <c r="D71" s="34"/>
      <c r="E71" s="60"/>
      <c r="F71" s="60"/>
    </row>
    <row r="72" spans="1:15" s="10" customFormat="1" ht="21.75" thickTop="1" thickBot="1" x14ac:dyDescent="0.35">
      <c r="A72" s="15"/>
      <c r="D72" s="14"/>
      <c r="E72" s="61"/>
      <c r="F72" s="61"/>
      <c r="G72" s="50"/>
      <c r="H72" s="51"/>
      <c r="I72" s="51"/>
      <c r="J72" s="51"/>
      <c r="K72" s="51"/>
      <c r="L72" s="51"/>
      <c r="M72" s="51"/>
      <c r="N72" s="51"/>
      <c r="O72" s="51"/>
    </row>
    <row r="73" spans="1:15" ht="26.25" thickBot="1" x14ac:dyDescent="0.25">
      <c r="D73" s="9" t="s">
        <v>3</v>
      </c>
      <c r="E73" s="59" t="s">
        <v>21</v>
      </c>
      <c r="F73" s="59" t="s">
        <v>20</v>
      </c>
      <c r="G73" s="44" t="str">
        <f>$G$7</f>
        <v>BYU - Idaho</v>
      </c>
      <c r="H73" s="44" t="str">
        <f>$H$7</f>
        <v>CalPoly - SLO</v>
      </c>
      <c r="I73" s="44" t="str">
        <f>$I$7</f>
        <v>Cal State - LB</v>
      </c>
      <c r="J73" s="44" t="str">
        <f>$J$7</f>
        <v>Colorado State</v>
      </c>
      <c r="K73" s="44" t="str">
        <f>$K$7</f>
        <v>Montana Tech</v>
      </c>
      <c r="L73" s="44" t="str">
        <f>$L$7</f>
        <v>San Jose State</v>
      </c>
      <c r="M73" s="44" t="str">
        <f>$M$7</f>
        <v>U of F</v>
      </c>
      <c r="N73" s="44" t="str">
        <f>$N$7</f>
        <v>U of NM</v>
      </c>
      <c r="O73" s="44" t="str">
        <f>$O$7</f>
        <v>UW</v>
      </c>
    </row>
    <row r="74" spans="1:15" x14ac:dyDescent="0.2">
      <c r="B74" s="4" t="s">
        <v>187</v>
      </c>
      <c r="C74" s="4"/>
      <c r="D74" s="8">
        <v>1</v>
      </c>
      <c r="E74" s="62"/>
      <c r="F74" s="62"/>
      <c r="G74" s="45">
        <v>1</v>
      </c>
      <c r="H74" s="45">
        <v>0</v>
      </c>
      <c r="I74" s="45">
        <v>1</v>
      </c>
      <c r="J74" s="45">
        <v>1</v>
      </c>
      <c r="K74" s="45">
        <v>1</v>
      </c>
      <c r="L74" s="45">
        <v>0</v>
      </c>
      <c r="M74" s="45">
        <v>0</v>
      </c>
      <c r="N74" s="45">
        <v>1</v>
      </c>
      <c r="O74" s="45">
        <v>1</v>
      </c>
    </row>
    <row r="75" spans="1:15" x14ac:dyDescent="0.2">
      <c r="B75" s="4" t="s">
        <v>189</v>
      </c>
      <c r="C75" s="4"/>
      <c r="D75" s="8">
        <v>1</v>
      </c>
      <c r="E75" s="84"/>
      <c r="F75" s="84"/>
      <c r="G75" s="85">
        <v>0.5</v>
      </c>
      <c r="H75" s="85">
        <v>0</v>
      </c>
      <c r="I75" s="85">
        <v>0.5</v>
      </c>
      <c r="J75" s="85">
        <v>0.5</v>
      </c>
      <c r="K75" s="85">
        <v>0.5</v>
      </c>
      <c r="L75" s="85">
        <v>0</v>
      </c>
      <c r="M75" s="85">
        <v>0</v>
      </c>
      <c r="N75" s="85">
        <v>0.25</v>
      </c>
      <c r="O75" s="85">
        <v>0.25</v>
      </c>
    </row>
    <row r="76" spans="1:15" x14ac:dyDescent="0.2">
      <c r="B76" s="4" t="s">
        <v>188</v>
      </c>
      <c r="C76" s="4"/>
      <c r="D76" s="6">
        <v>1</v>
      </c>
      <c r="E76" s="63"/>
      <c r="F76" s="63"/>
      <c r="G76" s="46">
        <v>1</v>
      </c>
      <c r="H76" s="46">
        <v>1</v>
      </c>
      <c r="I76" s="46">
        <v>0.5</v>
      </c>
      <c r="J76" s="46">
        <v>1</v>
      </c>
      <c r="K76" s="46">
        <v>0.75</v>
      </c>
      <c r="L76" s="46">
        <v>0</v>
      </c>
      <c r="M76" s="46">
        <v>0</v>
      </c>
      <c r="N76" s="46">
        <v>1</v>
      </c>
      <c r="O76" s="46">
        <v>1</v>
      </c>
    </row>
    <row r="77" spans="1:15" x14ac:dyDescent="0.2">
      <c r="B77" s="4" t="s">
        <v>19</v>
      </c>
      <c r="C77" s="4"/>
      <c r="D77" s="6">
        <v>-5</v>
      </c>
      <c r="E77" s="63"/>
      <c r="F77" s="63"/>
      <c r="G77" s="46">
        <v>0</v>
      </c>
      <c r="H77" s="46">
        <v>0</v>
      </c>
      <c r="I77" s="46"/>
      <c r="J77" s="46">
        <v>0</v>
      </c>
      <c r="K77" s="46">
        <v>-1</v>
      </c>
      <c r="L77" s="46">
        <v>0</v>
      </c>
      <c r="M77" s="46">
        <v>0</v>
      </c>
      <c r="N77" s="46">
        <v>0</v>
      </c>
      <c r="O77" s="46">
        <v>0</v>
      </c>
    </row>
    <row r="78" spans="1:15" x14ac:dyDescent="0.2">
      <c r="B78" s="4" t="s">
        <v>18</v>
      </c>
      <c r="C78" s="4"/>
      <c r="D78" s="6">
        <v>-10</v>
      </c>
      <c r="E78" s="64"/>
      <c r="F78" s="64"/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>
        <v>0</v>
      </c>
    </row>
    <row r="79" spans="1:15" ht="13.5" thickBot="1" x14ac:dyDescent="0.25">
      <c r="B79" s="4"/>
      <c r="C79" s="4"/>
      <c r="D79" s="7"/>
      <c r="E79" s="65"/>
      <c r="F79" s="65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13.5" thickBot="1" x14ac:dyDescent="0.25">
      <c r="B80" s="203" t="s">
        <v>9</v>
      </c>
      <c r="C80" s="203"/>
      <c r="D80" s="203"/>
      <c r="E80" s="58">
        <f>MEDIAN(G80:O80)</f>
        <v>2</v>
      </c>
      <c r="F80" s="58">
        <f>AVERAGE(G80:O80)</f>
        <v>1.5277777777777777</v>
      </c>
      <c r="G80" s="49">
        <f t="shared" ref="G80:O80" si="8">SUM(G74:G79)</f>
        <v>2.5</v>
      </c>
      <c r="H80" s="49">
        <f t="shared" si="8"/>
        <v>1</v>
      </c>
      <c r="I80" s="49">
        <f t="shared" si="8"/>
        <v>2</v>
      </c>
      <c r="J80" s="49">
        <f t="shared" si="8"/>
        <v>2.5</v>
      </c>
      <c r="K80" s="49">
        <f t="shared" si="8"/>
        <v>1.25</v>
      </c>
      <c r="L80" s="49">
        <f t="shared" si="8"/>
        <v>0</v>
      </c>
      <c r="M80" s="49">
        <f t="shared" si="8"/>
        <v>0</v>
      </c>
      <c r="N80" s="49">
        <f t="shared" si="8"/>
        <v>2.25</v>
      </c>
      <c r="O80" s="49">
        <f t="shared" si="8"/>
        <v>2.25</v>
      </c>
    </row>
    <row r="81" spans="4:15" x14ac:dyDescent="0.2">
      <c r="D81" s="25">
        <f>AVERAGE(D74:D79)</f>
        <v>-2.4</v>
      </c>
      <c r="E81" s="60"/>
      <c r="F81" s="60"/>
      <c r="G81" s="1"/>
      <c r="H81" s="1"/>
      <c r="I81" s="1"/>
      <c r="J81" s="1"/>
      <c r="K81" s="1"/>
      <c r="L81" s="1"/>
      <c r="M81" s="1"/>
      <c r="N81" s="1"/>
      <c r="O81" s="1"/>
    </row>
    <row r="82" spans="4:15" x14ac:dyDescent="0.2">
      <c r="E82" s="60"/>
      <c r="F82" s="60"/>
      <c r="G82" s="1"/>
      <c r="H82" s="1"/>
      <c r="I82" s="1"/>
      <c r="J82" s="1"/>
      <c r="K82" s="1"/>
      <c r="L82" s="1"/>
      <c r="M82" s="1"/>
      <c r="N82" s="1"/>
      <c r="O82" s="1"/>
    </row>
    <row r="83" spans="4:15" x14ac:dyDescent="0.2">
      <c r="E83" s="60"/>
      <c r="F83" s="60"/>
      <c r="G83" s="1"/>
      <c r="H83" s="1"/>
      <c r="I83" s="1"/>
      <c r="J83" s="1"/>
      <c r="K83" s="1"/>
      <c r="L83" s="1"/>
      <c r="M83" s="1"/>
      <c r="N83" s="1"/>
      <c r="O83" s="1"/>
    </row>
    <row r="84" spans="4:15" x14ac:dyDescent="0.2">
      <c r="E84" s="60"/>
      <c r="F84" s="60"/>
      <c r="G84" s="1"/>
      <c r="H84" s="1"/>
      <c r="I84" s="1"/>
      <c r="J84" s="1"/>
      <c r="K84" s="1"/>
      <c r="L84" s="1"/>
      <c r="M84" s="1"/>
      <c r="N84" s="1"/>
      <c r="O84" s="1"/>
    </row>
  </sheetData>
  <mergeCells count="14">
    <mergeCell ref="B80:D80"/>
    <mergeCell ref="Q7:T7"/>
    <mergeCell ref="Q8:R8"/>
    <mergeCell ref="S8:T8"/>
    <mergeCell ref="Q9:R9"/>
    <mergeCell ref="S9:T9"/>
    <mergeCell ref="Q10:R10"/>
    <mergeCell ref="S10:T10"/>
    <mergeCell ref="B13:D13"/>
    <mergeCell ref="B24:D24"/>
    <mergeCell ref="B35:D35"/>
    <mergeCell ref="B46:D46"/>
    <mergeCell ref="B57:D57"/>
    <mergeCell ref="B68:D68"/>
  </mergeCells>
  <conditionalFormatting sqref="G14:J14 L14:O14">
    <cfRule type="top10" dxfId="79" priority="1" stopIfTrue="1" percent="1" bottom="1" rank="33"/>
    <cfRule type="top10" dxfId="78" priority="2" stopIfTrue="1" percent="1" rank="33"/>
  </conditionalFormatting>
  <conditionalFormatting sqref="G13:J13 L13:O13">
    <cfRule type="top10" dxfId="77" priority="3" stopIfTrue="1" percent="1" bottom="1" rank="33"/>
    <cfRule type="top10" dxfId="76" priority="4" stopIfTrue="1" percent="1" rank="33"/>
  </conditionalFormatting>
  <conditionalFormatting sqref="G24:J24 L24:O24">
    <cfRule type="top10" dxfId="75" priority="5" stopIfTrue="1" percent="1" bottom="1" rank="33"/>
    <cfRule type="top10" dxfId="74" priority="6" stopIfTrue="1" percent="1" rank="33"/>
  </conditionalFormatting>
  <conditionalFormatting sqref="G35:J35 L35:O35">
    <cfRule type="top10" dxfId="73" priority="7" stopIfTrue="1" percent="1" bottom="1" rank="33"/>
    <cfRule type="top10" dxfId="72" priority="8" stopIfTrue="1" percent="1" rank="33"/>
  </conditionalFormatting>
  <conditionalFormatting sqref="G46:J46 L46:O46">
    <cfRule type="top10" dxfId="71" priority="9" stopIfTrue="1" percent="1" bottom="1" rank="33"/>
    <cfRule type="top10" dxfId="70" priority="10" stopIfTrue="1" percent="1" rank="33"/>
  </conditionalFormatting>
  <conditionalFormatting sqref="G3:J3 L3:O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8:J68 L68:O68">
    <cfRule type="top10" dxfId="69" priority="12" stopIfTrue="1" percent="1" bottom="1" rank="33"/>
    <cfRule type="top10" dxfId="68" priority="13" stopIfTrue="1" percent="1" rank="33"/>
  </conditionalFormatting>
  <conditionalFormatting sqref="G57:J57 L57:O57">
    <cfRule type="top10" dxfId="67" priority="14" stopIfTrue="1" percent="1" bottom="1" rank="33"/>
    <cfRule type="top10" dxfId="66" priority="15" stopIfTrue="1" percent="1" rank="33"/>
  </conditionalFormatting>
  <conditionalFormatting sqref="G80:J80 L80:O80">
    <cfRule type="top10" dxfId="65" priority="16" stopIfTrue="1" percent="1" bottom="1" rank="33"/>
    <cfRule type="top10" dxfId="64" priority="17" stopIfTrue="1" percent="1" rank="33"/>
  </conditionalFormatting>
  <printOptions horizontalCentered="1" verticalCentered="1"/>
  <pageMargins left="0.7" right="0.7" top="0.75" bottom="0.75" header="0.3" footer="0.3"/>
  <pageSetup paperSize="256" scale="54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workbookViewId="0">
      <selection activeCell="Q12" sqref="Q12"/>
    </sheetView>
  </sheetViews>
  <sheetFormatPr defaultRowHeight="12.75" x14ac:dyDescent="0.2"/>
  <cols>
    <col min="1" max="1" width="1.7109375" style="1" customWidth="1"/>
    <col min="2" max="2" width="43.7109375" style="1" customWidth="1"/>
    <col min="3" max="3" width="6.28515625" style="1" customWidth="1"/>
    <col min="4" max="4" width="10.5703125" style="2" customWidth="1"/>
    <col min="5" max="6" width="11.7109375" style="42" customWidth="1"/>
    <col min="7" max="7" width="11.7109375" style="42" hidden="1" customWidth="1"/>
    <col min="8" max="11" width="13.140625" style="43" hidden="1" customWidth="1"/>
    <col min="12" max="12" width="13.140625" style="43" customWidth="1"/>
    <col min="13" max="15" width="13.140625" style="43" hidden="1" customWidth="1"/>
    <col min="16" max="17" width="9.140625" style="1"/>
    <col min="18" max="18" width="9.140625" style="1" customWidth="1"/>
    <col min="19" max="16384" width="9.140625" style="1"/>
  </cols>
  <sheetData>
    <row r="1" spans="1:20" ht="13.5" thickBot="1" x14ac:dyDescent="0.25"/>
    <row r="2" spans="1:20" ht="26.25" thickBot="1" x14ac:dyDescent="0.35">
      <c r="A2" s="3"/>
      <c r="C2" s="80"/>
      <c r="D2" s="81"/>
      <c r="E2" s="82" t="str">
        <f t="shared" ref="E2:O2" si="0">E7</f>
        <v>Median Score</v>
      </c>
      <c r="F2" s="82" t="str">
        <f t="shared" si="0"/>
        <v>Average Score</v>
      </c>
      <c r="G2" s="82" t="str">
        <f t="shared" si="0"/>
        <v>BYU - Idaho</v>
      </c>
      <c r="H2" s="82" t="str">
        <f t="shared" si="0"/>
        <v>CalPoly - SLO</v>
      </c>
      <c r="I2" s="82" t="str">
        <f t="shared" si="0"/>
        <v>Cal State - LB</v>
      </c>
      <c r="J2" s="82" t="str">
        <f t="shared" si="0"/>
        <v>Colorado State</v>
      </c>
      <c r="K2" s="82" t="str">
        <f t="shared" si="0"/>
        <v>Montana Tech</v>
      </c>
      <c r="L2" s="207" t="str">
        <f t="shared" si="0"/>
        <v>San Jose State</v>
      </c>
      <c r="M2" s="82" t="str">
        <f t="shared" si="0"/>
        <v>U of F</v>
      </c>
      <c r="N2" s="82" t="str">
        <f t="shared" si="0"/>
        <v>U of NM</v>
      </c>
      <c r="O2" s="82" t="str">
        <f t="shared" si="0"/>
        <v>UW</v>
      </c>
    </row>
    <row r="3" spans="1:20" s="66" customFormat="1" ht="15" thickBot="1" x14ac:dyDescent="0.25">
      <c r="B3" s="67"/>
      <c r="C3" s="77">
        <f>C5+C16+C27+C38+C49+C60+C71</f>
        <v>83</v>
      </c>
      <c r="D3" s="78" t="s">
        <v>10</v>
      </c>
      <c r="E3" s="83">
        <f>MEDIAN(E13+E24+E35+E46+E57+E68+E80)</f>
        <v>50.95</v>
      </c>
      <c r="F3" s="83">
        <f>AVERAGE(F13+F24+F35+F46+F57+F68+F80)</f>
        <v>48.301111111111112</v>
      </c>
      <c r="G3" s="79">
        <f t="shared" ref="G3:O3" si="1">G13+G24+G35+G46+G57+G68+G80</f>
        <v>49.4</v>
      </c>
      <c r="H3" s="79">
        <f t="shared" si="1"/>
        <v>40.5</v>
      </c>
      <c r="I3" s="79">
        <f t="shared" si="1"/>
        <v>34.6</v>
      </c>
      <c r="J3" s="79">
        <f t="shared" si="1"/>
        <v>60.019999999999996</v>
      </c>
      <c r="K3" s="79">
        <f t="shared" si="1"/>
        <v>51.05</v>
      </c>
      <c r="L3" s="208">
        <f t="shared" si="1"/>
        <v>30.25</v>
      </c>
      <c r="M3" s="79">
        <f t="shared" si="1"/>
        <v>62.95</v>
      </c>
      <c r="N3" s="79">
        <f t="shared" si="1"/>
        <v>47.7</v>
      </c>
      <c r="O3" s="79">
        <f t="shared" si="1"/>
        <v>58.24</v>
      </c>
    </row>
    <row r="4" spans="1:20" ht="13.5" thickBot="1" x14ac:dyDescent="0.25"/>
    <row r="5" spans="1:20" ht="21.75" thickTop="1" thickBot="1" x14ac:dyDescent="0.35">
      <c r="A5" s="17" t="s">
        <v>5</v>
      </c>
      <c r="B5" s="16"/>
      <c r="C5" s="26">
        <f>SUM(D8:D12)</f>
        <v>5</v>
      </c>
      <c r="D5" s="27"/>
      <c r="E5" s="52"/>
      <c r="F5" s="52"/>
      <c r="G5" s="52"/>
      <c r="O5" s="52"/>
    </row>
    <row r="6" spans="1:20" ht="21.75" thickTop="1" thickBot="1" x14ac:dyDescent="0.35">
      <c r="A6" s="3"/>
      <c r="D6" s="14"/>
    </row>
    <row r="7" spans="1:20" ht="26.25" thickBot="1" x14ac:dyDescent="0.25">
      <c r="D7" s="9" t="s">
        <v>3</v>
      </c>
      <c r="E7" s="59" t="s">
        <v>21</v>
      </c>
      <c r="F7" s="59" t="s">
        <v>20</v>
      </c>
      <c r="G7" s="44" t="s">
        <v>7</v>
      </c>
      <c r="H7" s="44" t="s">
        <v>34</v>
      </c>
      <c r="I7" s="44" t="s">
        <v>62</v>
      </c>
      <c r="J7" s="44" t="s">
        <v>8</v>
      </c>
      <c r="K7" s="44" t="s">
        <v>63</v>
      </c>
      <c r="L7" s="44" t="s">
        <v>64</v>
      </c>
      <c r="M7" s="44" t="s">
        <v>35</v>
      </c>
      <c r="N7" s="44" t="s">
        <v>65</v>
      </c>
      <c r="O7" s="44" t="s">
        <v>28</v>
      </c>
      <c r="Q7" s="221" t="s">
        <v>412</v>
      </c>
      <c r="R7" s="221"/>
      <c r="S7" s="221"/>
      <c r="T7" s="221"/>
    </row>
    <row r="8" spans="1:20" x14ac:dyDescent="0.2">
      <c r="B8" s="4" t="s">
        <v>0</v>
      </c>
      <c r="C8" s="4"/>
      <c r="D8" s="8">
        <v>1</v>
      </c>
      <c r="E8" s="62"/>
      <c r="F8" s="62"/>
      <c r="G8" s="92">
        <v>0</v>
      </c>
      <c r="H8" s="92">
        <f>3/5</f>
        <v>0.6</v>
      </c>
      <c r="I8" s="92">
        <f>(5/5)-0.25</f>
        <v>0.75</v>
      </c>
      <c r="J8" s="92">
        <v>0</v>
      </c>
      <c r="K8" s="92">
        <v>0.25</v>
      </c>
      <c r="L8" s="92">
        <v>0</v>
      </c>
      <c r="M8" s="92">
        <v>0.25</v>
      </c>
      <c r="N8" s="92">
        <v>0.25</v>
      </c>
      <c r="O8" s="92">
        <v>0.25</v>
      </c>
      <c r="Q8" s="209" t="s">
        <v>413</v>
      </c>
      <c r="R8" s="210"/>
      <c r="S8" s="211" t="s">
        <v>423</v>
      </c>
      <c r="T8" s="212"/>
    </row>
    <row r="9" spans="1:20" x14ac:dyDescent="0.2">
      <c r="B9" s="4" t="s">
        <v>16</v>
      </c>
      <c r="C9" s="4"/>
      <c r="D9" s="6">
        <v>1</v>
      </c>
      <c r="E9" s="63"/>
      <c r="F9" s="63"/>
      <c r="G9" s="93">
        <v>1</v>
      </c>
      <c r="H9" s="93">
        <v>1</v>
      </c>
      <c r="I9" s="93">
        <v>0.5</v>
      </c>
      <c r="J9" s="93">
        <v>1</v>
      </c>
      <c r="K9" s="93">
        <v>0.1</v>
      </c>
      <c r="L9" s="93">
        <v>0</v>
      </c>
      <c r="M9" s="93">
        <v>1</v>
      </c>
      <c r="N9" s="93">
        <v>1</v>
      </c>
      <c r="O9" s="93">
        <v>1</v>
      </c>
      <c r="Q9" s="213" t="s">
        <v>414</v>
      </c>
      <c r="R9" s="214"/>
      <c r="S9" s="215" t="s">
        <v>423</v>
      </c>
      <c r="T9" s="216"/>
    </row>
    <row r="10" spans="1:20" ht="13.5" thickBot="1" x14ac:dyDescent="0.25">
      <c r="B10" s="4" t="s">
        <v>1</v>
      </c>
      <c r="C10" s="4"/>
      <c r="D10" s="6">
        <v>1</v>
      </c>
      <c r="E10" s="63"/>
      <c r="F10" s="63"/>
      <c r="G10" s="93">
        <v>0.25</v>
      </c>
      <c r="H10" s="93">
        <v>0.75</v>
      </c>
      <c r="I10" s="93">
        <v>1</v>
      </c>
      <c r="J10" s="93">
        <v>1</v>
      </c>
      <c r="K10" s="93">
        <v>0.5</v>
      </c>
      <c r="L10" s="93">
        <v>0.5</v>
      </c>
      <c r="M10" s="93">
        <v>1</v>
      </c>
      <c r="N10" s="93">
        <v>0.5</v>
      </c>
      <c r="O10" s="93">
        <v>0.75</v>
      </c>
      <c r="Q10" s="217" t="s">
        <v>415</v>
      </c>
      <c r="R10" s="218"/>
      <c r="S10" s="219" t="s">
        <v>423</v>
      </c>
      <c r="T10" s="220"/>
    </row>
    <row r="11" spans="1:20" x14ac:dyDescent="0.2">
      <c r="B11" s="4" t="s">
        <v>2</v>
      </c>
      <c r="C11" s="4"/>
      <c r="D11" s="35">
        <v>1</v>
      </c>
      <c r="E11" s="64"/>
      <c r="F11" s="64"/>
      <c r="G11" s="94">
        <v>0</v>
      </c>
      <c r="H11" s="94">
        <v>0.5</v>
      </c>
      <c r="I11" s="94">
        <v>0.5</v>
      </c>
      <c r="J11" s="94">
        <v>1</v>
      </c>
      <c r="K11" s="94">
        <v>0.5</v>
      </c>
      <c r="L11" s="94">
        <v>0.5</v>
      </c>
      <c r="M11" s="94">
        <v>0.25</v>
      </c>
      <c r="N11" s="94">
        <v>0.5</v>
      </c>
      <c r="O11" s="94">
        <v>0.25</v>
      </c>
    </row>
    <row r="12" spans="1:20" ht="13.5" thickBot="1" x14ac:dyDescent="0.25">
      <c r="B12" s="4" t="s">
        <v>17</v>
      </c>
      <c r="C12" s="4"/>
      <c r="D12" s="7">
        <v>1</v>
      </c>
      <c r="E12" s="65"/>
      <c r="F12" s="65"/>
      <c r="G12" s="95">
        <v>1</v>
      </c>
      <c r="H12" s="95">
        <v>1</v>
      </c>
      <c r="I12" s="95">
        <v>1</v>
      </c>
      <c r="J12" s="95">
        <v>1</v>
      </c>
      <c r="K12" s="95">
        <v>1</v>
      </c>
      <c r="L12" s="95">
        <v>1</v>
      </c>
      <c r="M12" s="95">
        <v>1</v>
      </c>
      <c r="N12" s="95">
        <v>1</v>
      </c>
      <c r="O12" s="95">
        <v>1</v>
      </c>
    </row>
    <row r="13" spans="1:20" ht="13.5" thickBot="1" x14ac:dyDescent="0.25">
      <c r="B13" s="203" t="s">
        <v>6</v>
      </c>
      <c r="C13" s="203"/>
      <c r="D13" s="203"/>
      <c r="E13" s="58">
        <f>MEDIAN($G13:$O13)</f>
        <v>3.25</v>
      </c>
      <c r="F13" s="58">
        <f>AVERAGE($G13:$O13)</f>
        <v>3.1333333333333333</v>
      </c>
      <c r="G13" s="49">
        <f t="shared" ref="G13:O13" si="2">SUM(G8:G12)</f>
        <v>2.25</v>
      </c>
      <c r="H13" s="49">
        <f t="shared" si="2"/>
        <v>3.85</v>
      </c>
      <c r="I13" s="49">
        <f t="shared" si="2"/>
        <v>3.75</v>
      </c>
      <c r="J13" s="49">
        <f t="shared" si="2"/>
        <v>4</v>
      </c>
      <c r="K13" s="49">
        <f t="shared" si="2"/>
        <v>2.35</v>
      </c>
      <c r="L13" s="49">
        <f t="shared" si="2"/>
        <v>2</v>
      </c>
      <c r="M13" s="49">
        <f t="shared" si="2"/>
        <v>3.5</v>
      </c>
      <c r="N13" s="49">
        <f t="shared" si="2"/>
        <v>3.25</v>
      </c>
      <c r="O13" s="49">
        <f t="shared" si="2"/>
        <v>3.25</v>
      </c>
    </row>
    <row r="14" spans="1:20" x14ac:dyDescent="0.2">
      <c r="B14" s="191"/>
      <c r="C14" s="191"/>
      <c r="D14" s="24">
        <f>AVERAGE(D8:D12)</f>
        <v>1</v>
      </c>
      <c r="E14" s="60"/>
      <c r="F14" s="60"/>
      <c r="H14" s="42"/>
      <c r="I14" s="42"/>
      <c r="J14" s="42"/>
      <c r="K14" s="42"/>
      <c r="L14" s="42"/>
      <c r="M14" s="42"/>
      <c r="N14" s="42"/>
      <c r="O14" s="42"/>
    </row>
    <row r="15" spans="1:20" ht="13.5" thickBot="1" x14ac:dyDescent="0.25">
      <c r="E15" s="60"/>
      <c r="F15" s="60"/>
    </row>
    <row r="16" spans="1:20" ht="21.75" thickTop="1" thickBot="1" x14ac:dyDescent="0.35">
      <c r="A16" s="18" t="s">
        <v>66</v>
      </c>
      <c r="C16" s="18">
        <f>SUM(D19:D22)</f>
        <v>10</v>
      </c>
      <c r="D16" s="28"/>
      <c r="E16" s="60"/>
      <c r="F16" s="60"/>
    </row>
    <row r="17" spans="1:15" ht="21.75" thickTop="1" thickBot="1" x14ac:dyDescent="0.35">
      <c r="A17" s="3"/>
      <c r="D17" s="14"/>
      <c r="E17" s="60"/>
      <c r="F17" s="60"/>
    </row>
    <row r="18" spans="1:15" ht="26.25" thickBot="1" x14ac:dyDescent="0.25">
      <c r="B18" s="36"/>
      <c r="D18" s="9" t="s">
        <v>3</v>
      </c>
      <c r="E18" s="59" t="s">
        <v>21</v>
      </c>
      <c r="F18" s="59" t="s">
        <v>20</v>
      </c>
      <c r="G18" s="44" t="str">
        <f>$G$7</f>
        <v>BYU - Idaho</v>
      </c>
      <c r="H18" s="44" t="str">
        <f>$H$7</f>
        <v>CalPoly - SLO</v>
      </c>
      <c r="I18" s="44" t="str">
        <f>$I$7</f>
        <v>Cal State - LB</v>
      </c>
      <c r="J18" s="44" t="str">
        <f>$J$7</f>
        <v>Colorado State</v>
      </c>
      <c r="K18" s="44" t="str">
        <f>$K$7</f>
        <v>Montana Tech</v>
      </c>
      <c r="L18" s="44" t="str">
        <f>$L$7</f>
        <v>San Jose State</v>
      </c>
      <c r="M18" s="44" t="str">
        <f>$M$7</f>
        <v>U of F</v>
      </c>
      <c r="N18" s="44" t="str">
        <f>$N$7</f>
        <v>U of NM</v>
      </c>
      <c r="O18" s="44" t="str">
        <f>$O$7</f>
        <v>UW</v>
      </c>
    </row>
    <row r="19" spans="1:15" x14ac:dyDescent="0.2">
      <c r="B19" s="4" t="s">
        <v>67</v>
      </c>
      <c r="C19" s="4"/>
      <c r="D19" s="8">
        <v>3</v>
      </c>
      <c r="E19" s="62"/>
      <c r="F19" s="62"/>
      <c r="G19" s="45">
        <f>'Prob#1Rubric'!D3</f>
        <v>1.1500000000000001</v>
      </c>
      <c r="H19" s="45">
        <f>'Prob#1Rubric'!E3</f>
        <v>1.6500000000000001</v>
      </c>
      <c r="I19" s="45">
        <f>'Prob#1Rubric'!F3</f>
        <v>1.7999999999999998</v>
      </c>
      <c r="J19" s="45">
        <f>'Prob#1Rubric'!G3</f>
        <v>1.82</v>
      </c>
      <c r="K19" s="45">
        <f>'Prob#1Rubric'!H3</f>
        <v>1.9500000000000002</v>
      </c>
      <c r="L19" s="45">
        <f>'Prob#1Rubric'!I3</f>
        <v>0</v>
      </c>
      <c r="M19" s="45">
        <f>'Prob#1Rubric'!J3</f>
        <v>1.7000000000000002</v>
      </c>
      <c r="N19" s="45">
        <f>'Prob#1Rubric'!K3</f>
        <v>1.5</v>
      </c>
      <c r="O19" s="45">
        <f>'Prob#1Rubric'!L3</f>
        <v>1.7400000000000002</v>
      </c>
    </row>
    <row r="20" spans="1:15" x14ac:dyDescent="0.2">
      <c r="B20" s="4" t="s">
        <v>68</v>
      </c>
      <c r="C20" s="4"/>
      <c r="D20" s="6">
        <v>2</v>
      </c>
      <c r="E20" s="63"/>
      <c r="F20" s="63"/>
      <c r="G20" s="46">
        <f>SUM('Prob#1Rubric'!D21:D23)</f>
        <v>2</v>
      </c>
      <c r="H20" s="46">
        <f>SUM('Prob#1Rubric'!E21:E23)</f>
        <v>1.75</v>
      </c>
      <c r="I20" s="46">
        <f>SUM('Prob#1Rubric'!F21:F23)</f>
        <v>2</v>
      </c>
      <c r="J20" s="46">
        <f>SUM('Prob#1Rubric'!G21:G23)</f>
        <v>1.75</v>
      </c>
      <c r="K20" s="46">
        <f>SUM('Prob#1Rubric'!H21:H23)</f>
        <v>1.5</v>
      </c>
      <c r="L20" s="46">
        <f>SUM('Prob#1Rubric'!I21:I23)</f>
        <v>0</v>
      </c>
      <c r="M20" s="46">
        <f>SUM('Prob#1Rubric'!J21:J23)</f>
        <v>1.75</v>
      </c>
      <c r="N20" s="46">
        <f>SUM('Prob#1Rubric'!K21:K23)</f>
        <v>1</v>
      </c>
      <c r="O20" s="46">
        <f>SUM('Prob#1Rubric'!L21:L23)</f>
        <v>1.25</v>
      </c>
    </row>
    <row r="21" spans="1:15" x14ac:dyDescent="0.2">
      <c r="B21" s="4" t="s">
        <v>69</v>
      </c>
      <c r="C21" s="4"/>
      <c r="D21" s="6">
        <v>5</v>
      </c>
      <c r="E21" s="63"/>
      <c r="F21" s="63"/>
      <c r="G21" s="46">
        <f>SUM('Prob#1Rubric'!D26:D29)</f>
        <v>3</v>
      </c>
      <c r="H21" s="46">
        <f>SUM('Prob#1Rubric'!E26:E29)</f>
        <v>2</v>
      </c>
      <c r="I21" s="46">
        <f>SUM('Prob#1Rubric'!F26:F29)</f>
        <v>0.05</v>
      </c>
      <c r="J21" s="46">
        <f>SUM('Prob#1Rubric'!G26:G29)</f>
        <v>2.7</v>
      </c>
      <c r="K21" s="46">
        <f>SUM('Prob#1Rubric'!H26:H29)</f>
        <v>1</v>
      </c>
      <c r="L21" s="46">
        <f>SUM('Prob#1Rubric'!I26:I29)</f>
        <v>3.5</v>
      </c>
      <c r="M21" s="46">
        <f>SUM('Prob#1Rubric'!J26:J29)</f>
        <v>4</v>
      </c>
      <c r="N21" s="46">
        <f>SUM('Prob#1Rubric'!K26:K29)</f>
        <v>1.2</v>
      </c>
      <c r="O21" s="46">
        <f>SUM('Prob#1Rubric'!L26:L29)</f>
        <v>0</v>
      </c>
    </row>
    <row r="22" spans="1:15" x14ac:dyDescent="0.2">
      <c r="B22" s="4"/>
      <c r="C22" s="4"/>
      <c r="D22" s="35"/>
      <c r="E22" s="64"/>
      <c r="F22" s="64"/>
      <c r="G22" s="47"/>
      <c r="H22" s="47"/>
      <c r="I22" s="47"/>
      <c r="J22" s="47"/>
      <c r="K22" s="47"/>
      <c r="L22" s="47"/>
      <c r="M22" s="47"/>
      <c r="N22" s="47"/>
      <c r="O22" s="47"/>
    </row>
    <row r="23" spans="1:15" ht="13.5" thickBot="1" x14ac:dyDescent="0.25">
      <c r="B23" s="4"/>
      <c r="C23" s="4"/>
      <c r="D23" s="7"/>
      <c r="E23" s="65"/>
      <c r="F23" s="65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13.5" thickBot="1" x14ac:dyDescent="0.25">
      <c r="B24" s="203" t="str">
        <f>A16</f>
        <v>LEED Credit Comparison</v>
      </c>
      <c r="C24" s="203"/>
      <c r="D24" s="203"/>
      <c r="E24" s="58">
        <f>MEDIAN($G24:$O24)</f>
        <v>4.45</v>
      </c>
      <c r="F24" s="58">
        <f>AVERAGE($G24:$O24)</f>
        <v>4.8622222222222229</v>
      </c>
      <c r="G24" s="49">
        <f t="shared" ref="G24:O24" si="3">SUM(G19:G23)</f>
        <v>6.15</v>
      </c>
      <c r="H24" s="49">
        <f t="shared" si="3"/>
        <v>5.4</v>
      </c>
      <c r="I24" s="49">
        <f t="shared" si="3"/>
        <v>3.8499999999999996</v>
      </c>
      <c r="J24" s="49">
        <f t="shared" si="3"/>
        <v>6.2700000000000005</v>
      </c>
      <c r="K24" s="49">
        <f t="shared" si="3"/>
        <v>4.45</v>
      </c>
      <c r="L24" s="49">
        <f t="shared" si="3"/>
        <v>3.5</v>
      </c>
      <c r="M24" s="49">
        <f t="shared" si="3"/>
        <v>7.45</v>
      </c>
      <c r="N24" s="49">
        <f t="shared" si="3"/>
        <v>3.7</v>
      </c>
      <c r="O24" s="49">
        <f t="shared" si="3"/>
        <v>2.99</v>
      </c>
    </row>
    <row r="25" spans="1:15" x14ac:dyDescent="0.2">
      <c r="B25" s="191"/>
      <c r="C25" s="191"/>
      <c r="D25" s="24">
        <f>AVERAGE(D19:D23)</f>
        <v>3.3333333333333335</v>
      </c>
      <c r="E25" s="61"/>
      <c r="F25" s="61"/>
      <c r="G25" s="50"/>
    </row>
    <row r="26" spans="1:15" ht="13.5" thickBot="1" x14ac:dyDescent="0.25">
      <c r="E26" s="60"/>
      <c r="F26" s="60"/>
    </row>
    <row r="27" spans="1:15" ht="21.75" thickTop="1" thickBot="1" x14ac:dyDescent="0.35">
      <c r="A27" s="19" t="s">
        <v>130</v>
      </c>
      <c r="C27" s="19">
        <f>SUM(D30:D34)</f>
        <v>20</v>
      </c>
      <c r="D27" s="30"/>
      <c r="E27" s="60"/>
      <c r="F27" s="60"/>
    </row>
    <row r="28" spans="1:15" s="10" customFormat="1" ht="21.75" thickTop="1" thickBot="1" x14ac:dyDescent="0.35">
      <c r="A28" s="15"/>
      <c r="D28" s="29"/>
      <c r="E28" s="61"/>
      <c r="F28" s="61"/>
      <c r="G28" s="50"/>
      <c r="H28" s="51"/>
      <c r="I28" s="51"/>
      <c r="J28" s="51"/>
      <c r="K28" s="51"/>
      <c r="L28" s="51"/>
      <c r="M28" s="51"/>
      <c r="N28" s="51"/>
      <c r="O28" s="51"/>
    </row>
    <row r="29" spans="1:15" ht="26.25" thickBot="1" x14ac:dyDescent="0.25">
      <c r="D29" s="9" t="s">
        <v>3</v>
      </c>
      <c r="E29" s="59" t="s">
        <v>21</v>
      </c>
      <c r="F29" s="59" t="s">
        <v>20</v>
      </c>
      <c r="G29" s="44" t="str">
        <f>$G$7</f>
        <v>BYU - Idaho</v>
      </c>
      <c r="H29" s="44" t="str">
        <f>$H$7</f>
        <v>CalPoly - SLO</v>
      </c>
      <c r="I29" s="44" t="str">
        <f>$I$7</f>
        <v>Cal State - LB</v>
      </c>
      <c r="J29" s="44" t="str">
        <f>$J$7</f>
        <v>Colorado State</v>
      </c>
      <c r="K29" s="44" t="str">
        <f>$K$7</f>
        <v>Montana Tech</v>
      </c>
      <c r="L29" s="44" t="str">
        <f>$L$7</f>
        <v>San Jose State</v>
      </c>
      <c r="M29" s="44" t="str">
        <f>$M$7</f>
        <v>U of F</v>
      </c>
      <c r="N29" s="44" t="str">
        <f>$N$7</f>
        <v>U of NM</v>
      </c>
      <c r="O29" s="44" t="str">
        <f>$O$7</f>
        <v>UW</v>
      </c>
    </row>
    <row r="30" spans="1:15" x14ac:dyDescent="0.2">
      <c r="B30" s="4" t="s">
        <v>131</v>
      </c>
      <c r="C30" s="4"/>
      <c r="D30" s="11">
        <v>12</v>
      </c>
      <c r="E30" s="62"/>
      <c r="F30" s="62"/>
      <c r="G30" s="45">
        <f>SUM('Prob#5Rubric'!D4:D13)</f>
        <v>6</v>
      </c>
      <c r="H30" s="45">
        <f>SUM('Prob#5Rubric'!E4:E13)</f>
        <v>10</v>
      </c>
      <c r="I30" s="45">
        <f>SUM('Prob#5Rubric'!F4:F13)</f>
        <v>4.5</v>
      </c>
      <c r="J30" s="45">
        <f>SUM('Prob#5Rubric'!G4:G13)</f>
        <v>6.75</v>
      </c>
      <c r="K30" s="45">
        <f>SUM('Prob#5Rubric'!H4:H13)</f>
        <v>9</v>
      </c>
      <c r="L30" s="45">
        <f>SUM('Prob#5Rubric'!I4:I13)</f>
        <v>5.5</v>
      </c>
      <c r="M30" s="45">
        <f>SUM('Prob#5Rubric'!J4:J13)</f>
        <v>9.5</v>
      </c>
      <c r="N30" s="45">
        <f>SUM('Prob#5Rubric'!K4:K13)</f>
        <v>5</v>
      </c>
      <c r="O30" s="45">
        <f>SUM('Prob#5Rubric'!L4:L13)</f>
        <v>11.25</v>
      </c>
    </row>
    <row r="31" spans="1:15" x14ac:dyDescent="0.2">
      <c r="B31" s="4" t="s">
        <v>132</v>
      </c>
      <c r="C31" s="4"/>
      <c r="D31" s="6">
        <v>6</v>
      </c>
      <c r="E31" s="63"/>
      <c r="F31" s="63"/>
      <c r="G31" s="46">
        <f>SUM('Prob#5Rubric'!D14:D17)</f>
        <v>6</v>
      </c>
      <c r="H31" s="46">
        <f>SUM('Prob#5Rubric'!E14:E17)</f>
        <v>4</v>
      </c>
      <c r="I31" s="46">
        <f>SUM('Prob#5Rubric'!F14:F17)</f>
        <v>2</v>
      </c>
      <c r="J31" s="46">
        <f>SUM('Prob#5Rubric'!G14:G17)</f>
        <v>4.5</v>
      </c>
      <c r="K31" s="46">
        <f>SUM('Prob#5Rubric'!H14:H17)</f>
        <v>4</v>
      </c>
      <c r="L31" s="46">
        <f>SUM('Prob#5Rubric'!I14:I17)</f>
        <v>2.5</v>
      </c>
      <c r="M31" s="46">
        <f>SUM('Prob#5Rubric'!J14:J17)</f>
        <v>5</v>
      </c>
      <c r="N31" s="46">
        <f>SUM('Prob#5Rubric'!K14:K17)</f>
        <v>4.5</v>
      </c>
      <c r="O31" s="46">
        <f>SUM('Prob#5Rubric'!L14:L17)</f>
        <v>6</v>
      </c>
    </row>
    <row r="32" spans="1:15" x14ac:dyDescent="0.2">
      <c r="B32" s="4" t="s">
        <v>133</v>
      </c>
      <c r="C32" s="4"/>
      <c r="D32" s="6">
        <v>2</v>
      </c>
      <c r="E32" s="63"/>
      <c r="F32" s="63"/>
      <c r="G32" s="46">
        <f>SUM('Prob#5Rubric'!D18:D21)</f>
        <v>2</v>
      </c>
      <c r="H32" s="46">
        <f>SUM('Prob#5Rubric'!E18:E21)</f>
        <v>0.5</v>
      </c>
      <c r="I32" s="46">
        <f>SUM('Prob#5Rubric'!F18:F21)</f>
        <v>0.25</v>
      </c>
      <c r="J32" s="46">
        <f>SUM('Prob#5Rubric'!G18:G21)</f>
        <v>2</v>
      </c>
      <c r="K32" s="46">
        <f>SUM('Prob#5Rubric'!H18:H21)</f>
        <v>1</v>
      </c>
      <c r="L32" s="46">
        <f>SUM('Prob#5Rubric'!I18:I21)</f>
        <v>0.5</v>
      </c>
      <c r="M32" s="46">
        <f>SUM('Prob#5Rubric'!J18:J21)</f>
        <v>2</v>
      </c>
      <c r="N32" s="46">
        <f>SUM('Prob#5Rubric'!K18:K21)</f>
        <v>1</v>
      </c>
      <c r="O32" s="46">
        <f>SUM('Prob#5Rubric'!L18:L21)</f>
        <v>2</v>
      </c>
    </row>
    <row r="33" spans="1:15" x14ac:dyDescent="0.2">
      <c r="B33" s="4"/>
      <c r="C33" s="4"/>
      <c r="D33" s="35"/>
      <c r="E33" s="64"/>
      <c r="F33" s="64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3.5" thickBot="1" x14ac:dyDescent="0.25">
      <c r="B34" s="4"/>
      <c r="C34" s="4"/>
      <c r="D34" s="7"/>
      <c r="E34" s="65"/>
      <c r="F34" s="65"/>
      <c r="G34" s="48"/>
      <c r="H34" s="48"/>
      <c r="I34" s="48"/>
      <c r="J34" s="48"/>
      <c r="K34" s="48"/>
      <c r="L34" s="48"/>
      <c r="M34" s="48"/>
      <c r="N34" s="48"/>
      <c r="O34" s="48"/>
    </row>
    <row r="35" spans="1:15" ht="13.5" thickBot="1" x14ac:dyDescent="0.25">
      <c r="B35" s="203" t="str">
        <f>A27</f>
        <v>On-Site Renewable</v>
      </c>
      <c r="C35" s="203"/>
      <c r="D35" s="203"/>
      <c r="E35" s="58">
        <f>MEDIAN($G35:$O35)</f>
        <v>14</v>
      </c>
      <c r="F35" s="58">
        <f>AVERAGE($G35:$O35)</f>
        <v>13.027777777777779</v>
      </c>
      <c r="G35" s="49">
        <f t="shared" ref="G35:O35" si="4">SUM(G30:G34)</f>
        <v>14</v>
      </c>
      <c r="H35" s="49">
        <f t="shared" si="4"/>
        <v>14.5</v>
      </c>
      <c r="I35" s="49">
        <f t="shared" si="4"/>
        <v>6.75</v>
      </c>
      <c r="J35" s="49">
        <f t="shared" si="4"/>
        <v>13.25</v>
      </c>
      <c r="K35" s="49">
        <f t="shared" si="4"/>
        <v>14</v>
      </c>
      <c r="L35" s="49">
        <f t="shared" si="4"/>
        <v>8.5</v>
      </c>
      <c r="M35" s="49">
        <f t="shared" si="4"/>
        <v>16.5</v>
      </c>
      <c r="N35" s="49">
        <f t="shared" si="4"/>
        <v>10.5</v>
      </c>
      <c r="O35" s="49">
        <f t="shared" si="4"/>
        <v>19.25</v>
      </c>
    </row>
    <row r="36" spans="1:15" x14ac:dyDescent="0.2">
      <c r="B36" s="191"/>
      <c r="C36" s="191"/>
      <c r="D36" s="24"/>
      <c r="E36" s="61"/>
      <c r="F36" s="61"/>
      <c r="G36" s="50"/>
    </row>
    <row r="37" spans="1:15" ht="13.5" thickBot="1" x14ac:dyDescent="0.25">
      <c r="E37" s="60"/>
      <c r="F37" s="60"/>
    </row>
    <row r="38" spans="1:15" ht="21.75" thickTop="1" thickBot="1" x14ac:dyDescent="0.35">
      <c r="A38" s="20" t="s">
        <v>70</v>
      </c>
      <c r="C38" s="20">
        <f>SUM(D41:D45)</f>
        <v>15</v>
      </c>
      <c r="D38" s="32"/>
      <c r="E38" s="60"/>
      <c r="F38" s="60"/>
    </row>
    <row r="39" spans="1:15" s="10" customFormat="1" ht="21.75" thickTop="1" thickBot="1" x14ac:dyDescent="0.35">
      <c r="A39" s="15"/>
      <c r="D39" s="14"/>
      <c r="E39" s="61"/>
      <c r="F39" s="61"/>
      <c r="G39" s="50"/>
      <c r="H39" s="51"/>
      <c r="I39" s="51"/>
      <c r="J39" s="51"/>
      <c r="K39" s="51"/>
      <c r="L39" s="51"/>
      <c r="M39" s="51"/>
      <c r="N39" s="51"/>
      <c r="O39" s="51"/>
    </row>
    <row r="40" spans="1:15" ht="26.25" thickBot="1" x14ac:dyDescent="0.25">
      <c r="D40" s="9" t="s">
        <v>3</v>
      </c>
      <c r="E40" s="59" t="s">
        <v>21</v>
      </c>
      <c r="F40" s="59" t="s">
        <v>20</v>
      </c>
      <c r="G40" s="44" t="str">
        <f>$G$7</f>
        <v>BYU - Idaho</v>
      </c>
      <c r="H40" s="44" t="str">
        <f>$H$7</f>
        <v>CalPoly - SLO</v>
      </c>
      <c r="I40" s="44" t="str">
        <f>$I$7</f>
        <v>Cal State - LB</v>
      </c>
      <c r="J40" s="44" t="str">
        <f>$J$7</f>
        <v>Colorado State</v>
      </c>
      <c r="K40" s="44" t="str">
        <f>$K$7</f>
        <v>Montana Tech</v>
      </c>
      <c r="L40" s="44" t="str">
        <f>$L$7</f>
        <v>San Jose State</v>
      </c>
      <c r="M40" s="44" t="str">
        <f>$M$7</f>
        <v>U of F</v>
      </c>
      <c r="N40" s="44" t="str">
        <f>$N$7</f>
        <v>U of NM</v>
      </c>
      <c r="O40" s="44" t="str">
        <f>$O$7</f>
        <v>UW</v>
      </c>
    </row>
    <row r="41" spans="1:15" x14ac:dyDescent="0.2">
      <c r="B41" s="4" t="s">
        <v>71</v>
      </c>
      <c r="C41" s="4"/>
      <c r="D41" s="8">
        <v>2</v>
      </c>
      <c r="E41" s="62"/>
      <c r="F41" s="62"/>
      <c r="G41" s="45">
        <f>SUM(' Prob#2Rubric'!D4:D6)</f>
        <v>1.5</v>
      </c>
      <c r="H41" s="45">
        <f>SUM(' Prob#2Rubric'!E4:E6)</f>
        <v>2</v>
      </c>
      <c r="I41" s="45">
        <f>SUM(' Prob#2Rubric'!F4:F6)</f>
        <v>2</v>
      </c>
      <c r="J41" s="45">
        <f>SUM(' Prob#2Rubric'!G4:G6)</f>
        <v>2</v>
      </c>
      <c r="K41" s="45">
        <f>SUM(' Prob#2Rubric'!H4:H6)</f>
        <v>1.5</v>
      </c>
      <c r="L41" s="45">
        <f>SUM(' Prob#2Rubric'!I4:I6)</f>
        <v>1.5</v>
      </c>
      <c r="M41" s="45">
        <f>SUM(' Prob#2Rubric'!J4:J6)</f>
        <v>1.5</v>
      </c>
      <c r="N41" s="45">
        <f>SUM(' Prob#2Rubric'!K4:K6)</f>
        <v>2</v>
      </c>
      <c r="O41" s="45">
        <f>SUM(' Prob#2Rubric'!L4:L6)</f>
        <v>2.5</v>
      </c>
    </row>
    <row r="42" spans="1:15" x14ac:dyDescent="0.2">
      <c r="B42" s="4" t="s">
        <v>70</v>
      </c>
      <c r="C42" s="4"/>
      <c r="D42" s="6">
        <v>6.5</v>
      </c>
      <c r="E42" s="63"/>
      <c r="F42" s="63"/>
      <c r="G42" s="46">
        <f>SUM(' Prob#2Rubric'!D7:D9)</f>
        <v>4</v>
      </c>
      <c r="H42" s="46">
        <f>SUM(' Prob#2Rubric'!E7:E9)</f>
        <v>4.5</v>
      </c>
      <c r="I42" s="46">
        <f>SUM(' Prob#2Rubric'!F7:F9)</f>
        <v>2.5</v>
      </c>
      <c r="J42" s="46">
        <f>SUM(' Prob#2Rubric'!G7:G9)</f>
        <v>6.5</v>
      </c>
      <c r="K42" s="46">
        <f>SUM(' Prob#2Rubric'!H7:H9)</f>
        <v>3.5</v>
      </c>
      <c r="L42" s="46">
        <f>SUM(' Prob#2Rubric'!I7:I9)</f>
        <v>2.5</v>
      </c>
      <c r="M42" s="46">
        <f>SUM(' Prob#2Rubric'!J7:J9)</f>
        <v>4</v>
      </c>
      <c r="N42" s="46">
        <f>SUM(' Prob#2Rubric'!K7:K9)</f>
        <v>3.5</v>
      </c>
      <c r="O42" s="46">
        <f>SUM(' Prob#2Rubric'!L7:L9)</f>
        <v>3.5</v>
      </c>
    </row>
    <row r="43" spans="1:15" x14ac:dyDescent="0.2">
      <c r="B43" s="4" t="s">
        <v>72</v>
      </c>
      <c r="C43" s="4"/>
      <c r="D43" s="6">
        <v>2</v>
      </c>
      <c r="E43" s="63"/>
      <c r="F43" s="63"/>
      <c r="G43" s="46">
        <f>SUM(' Prob#2Rubric'!D10)</f>
        <v>2</v>
      </c>
      <c r="H43" s="46">
        <f>SUM(' Prob#2Rubric'!E10)</f>
        <v>0</v>
      </c>
      <c r="I43" s="46">
        <f>SUM(' Prob#2Rubric'!F10)</f>
        <v>0</v>
      </c>
      <c r="J43" s="46">
        <f>SUM(' Prob#2Rubric'!G10)</f>
        <v>2</v>
      </c>
      <c r="K43" s="46">
        <f>SUM(' Prob#2Rubric'!H10)</f>
        <v>2</v>
      </c>
      <c r="L43" s="46">
        <f>SUM(' Prob#2Rubric'!I10)</f>
        <v>2</v>
      </c>
      <c r="M43" s="46">
        <f>SUM(' Prob#2Rubric'!J10)</f>
        <v>2</v>
      </c>
      <c r="N43" s="46">
        <f>SUM(' Prob#2Rubric'!K10)</f>
        <v>2</v>
      </c>
      <c r="O43" s="46">
        <f>SUM(' Prob#2Rubric'!L10)</f>
        <v>2</v>
      </c>
    </row>
    <row r="44" spans="1:15" x14ac:dyDescent="0.2">
      <c r="B44" s="4" t="s">
        <v>73</v>
      </c>
      <c r="C44" s="4"/>
      <c r="D44" s="6">
        <v>3.5</v>
      </c>
      <c r="E44" s="64"/>
      <c r="F44" s="64"/>
      <c r="G44" s="47">
        <f>SUM(' Prob#2Rubric'!D11:D12)</f>
        <v>1.5</v>
      </c>
      <c r="H44" s="47">
        <f>SUM(' Prob#2Rubric'!E11:E12)</f>
        <v>1.5</v>
      </c>
      <c r="I44" s="47">
        <f>SUM(' Prob#2Rubric'!F11:F12)</f>
        <v>1</v>
      </c>
      <c r="J44" s="47">
        <f>SUM(' Prob#2Rubric'!G11:G12)</f>
        <v>1.5</v>
      </c>
      <c r="K44" s="47">
        <f>SUM(' Prob#2Rubric'!H11:H12)</f>
        <v>0</v>
      </c>
      <c r="L44" s="47">
        <f>SUM(' Prob#2Rubric'!I11:I12)</f>
        <v>1.5</v>
      </c>
      <c r="M44" s="47">
        <f>SUM(' Prob#2Rubric'!J11:J12)</f>
        <v>3.5</v>
      </c>
      <c r="N44" s="47">
        <f>SUM(' Prob#2Rubric'!K11:K12)</f>
        <v>2</v>
      </c>
      <c r="O44" s="47">
        <f>SUM(' Prob#2Rubric'!L11:L12)</f>
        <v>2</v>
      </c>
    </row>
    <row r="45" spans="1:15" ht="13.5" thickBot="1" x14ac:dyDescent="0.25">
      <c r="B45" s="4" t="s">
        <v>74</v>
      </c>
      <c r="C45" s="4"/>
      <c r="D45" s="7">
        <v>1</v>
      </c>
      <c r="E45" s="65"/>
      <c r="F45" s="65"/>
      <c r="G45" s="48">
        <f>SUM(' Prob#2Rubric'!D13)</f>
        <v>1</v>
      </c>
      <c r="H45" s="48">
        <f>SUM(' Prob#2Rubric'!E13)</f>
        <v>1</v>
      </c>
      <c r="I45" s="48">
        <f>SUM(' Prob#2Rubric'!F13)</f>
        <v>0</v>
      </c>
      <c r="J45" s="48">
        <f>SUM(' Prob#2Rubric'!G13)</f>
        <v>1</v>
      </c>
      <c r="K45" s="48">
        <f>SUM(' Prob#2Rubric'!H13)</f>
        <v>1</v>
      </c>
      <c r="L45" s="48">
        <f>SUM(' Prob#2Rubric'!I13)</f>
        <v>0</v>
      </c>
      <c r="M45" s="48">
        <f>SUM(' Prob#2Rubric'!J13)</f>
        <v>0</v>
      </c>
      <c r="N45" s="48">
        <f>SUM(' Prob#2Rubric'!K13)</f>
        <v>1</v>
      </c>
      <c r="O45" s="48">
        <f>SUM(' Prob#2Rubric'!L13)</f>
        <v>1</v>
      </c>
    </row>
    <row r="46" spans="1:15" ht="13.5" thickBot="1" x14ac:dyDescent="0.25">
      <c r="B46" s="203" t="str">
        <f>A38</f>
        <v>Life Cycle Analysis</v>
      </c>
      <c r="C46" s="203"/>
      <c r="D46" s="203"/>
      <c r="E46" s="58">
        <f>MEDIAN($G46:$O46)</f>
        <v>10</v>
      </c>
      <c r="F46" s="58">
        <f>AVERAGE($G46:$O46)</f>
        <v>9.5</v>
      </c>
      <c r="G46" s="49">
        <f t="shared" ref="G46:O46" si="5">SUM(G41:G45)</f>
        <v>10</v>
      </c>
      <c r="H46" s="49">
        <f t="shared" si="5"/>
        <v>9</v>
      </c>
      <c r="I46" s="49">
        <f t="shared" si="5"/>
        <v>5.5</v>
      </c>
      <c r="J46" s="49">
        <f t="shared" si="5"/>
        <v>13</v>
      </c>
      <c r="K46" s="49">
        <f t="shared" si="5"/>
        <v>8</v>
      </c>
      <c r="L46" s="49">
        <f t="shared" si="5"/>
        <v>7.5</v>
      </c>
      <c r="M46" s="49">
        <f t="shared" si="5"/>
        <v>11</v>
      </c>
      <c r="N46" s="49">
        <f t="shared" si="5"/>
        <v>10.5</v>
      </c>
      <c r="O46" s="49">
        <f t="shared" si="5"/>
        <v>11</v>
      </c>
    </row>
    <row r="47" spans="1:15" x14ac:dyDescent="0.2">
      <c r="B47" s="191"/>
      <c r="C47" s="191"/>
      <c r="D47" s="24">
        <f>AVERAGE(D41:D45)</f>
        <v>3</v>
      </c>
      <c r="E47" s="61"/>
      <c r="F47" s="61"/>
      <c r="G47" s="50"/>
    </row>
    <row r="48" spans="1:15" ht="13.5" thickBot="1" x14ac:dyDescent="0.25">
      <c r="E48" s="60"/>
      <c r="F48" s="60"/>
    </row>
    <row r="49" spans="1:15" ht="21.75" thickTop="1" thickBot="1" x14ac:dyDescent="0.35">
      <c r="A49" s="23" t="s">
        <v>36</v>
      </c>
      <c r="C49" s="23">
        <f>SUM(D52:D56)</f>
        <v>15</v>
      </c>
      <c r="D49" s="31"/>
      <c r="E49" s="60"/>
      <c r="F49" s="60"/>
    </row>
    <row r="50" spans="1:15" s="10" customFormat="1" ht="21.75" thickTop="1" thickBot="1" x14ac:dyDescent="0.35">
      <c r="A50" s="15"/>
      <c r="D50" s="14"/>
      <c r="E50" s="61"/>
      <c r="F50" s="61"/>
      <c r="G50" s="50"/>
      <c r="H50" s="51"/>
      <c r="I50" s="51"/>
      <c r="J50" s="51"/>
      <c r="K50" s="51"/>
      <c r="L50" s="51"/>
      <c r="M50" s="51"/>
      <c r="N50" s="51"/>
      <c r="O50" s="51"/>
    </row>
    <row r="51" spans="1:15" ht="26.25" thickBot="1" x14ac:dyDescent="0.25">
      <c r="D51" s="9" t="s">
        <v>3</v>
      </c>
      <c r="E51" s="59" t="s">
        <v>21</v>
      </c>
      <c r="F51" s="59" t="s">
        <v>20</v>
      </c>
      <c r="G51" s="44" t="str">
        <f>$G$7</f>
        <v>BYU - Idaho</v>
      </c>
      <c r="H51" s="44" t="str">
        <f>$H$7</f>
        <v>CalPoly - SLO</v>
      </c>
      <c r="I51" s="44" t="str">
        <f>$I$7</f>
        <v>Cal State - LB</v>
      </c>
      <c r="J51" s="44" t="str">
        <f>$J$7</f>
        <v>Colorado State</v>
      </c>
      <c r="K51" s="44" t="str">
        <f>$K$7</f>
        <v>Montana Tech</v>
      </c>
      <c r="L51" s="44" t="str">
        <f>$L$7</f>
        <v>San Jose State</v>
      </c>
      <c r="M51" s="44" t="str">
        <f>$M$7</f>
        <v>U of F</v>
      </c>
      <c r="N51" s="44" t="str">
        <f>$N$7</f>
        <v>U of NM</v>
      </c>
      <c r="O51" s="44" t="str">
        <f>$O$7</f>
        <v>UW</v>
      </c>
    </row>
    <row r="52" spans="1:15" x14ac:dyDescent="0.2">
      <c r="B52" s="4" t="s">
        <v>75</v>
      </c>
      <c r="C52" s="4"/>
      <c r="D52" s="8">
        <v>10</v>
      </c>
      <c r="E52" s="62"/>
      <c r="F52" s="62"/>
      <c r="G52" s="45">
        <f>SUM('Prob#3Rubric'!E4:E7)</f>
        <v>5.5</v>
      </c>
      <c r="H52" s="45">
        <f>SUM('Prob#3Rubric'!F4:F7)</f>
        <v>2.5</v>
      </c>
      <c r="I52" s="45">
        <f>SUM('Prob#3Rubric'!G4:G7)</f>
        <v>2.5</v>
      </c>
      <c r="J52" s="45">
        <f>SUM('Prob#3Rubric'!H4:H7)</f>
        <v>4</v>
      </c>
      <c r="K52" s="45">
        <f>SUM('Prob#3Rubric'!I4:I7)</f>
        <v>8.5</v>
      </c>
      <c r="L52" s="45">
        <f>SUM('Prob#3Rubric'!J4:J7)</f>
        <v>3</v>
      </c>
      <c r="M52" s="45">
        <f>SUM('Prob#3Rubric'!K4:K7)</f>
        <v>9</v>
      </c>
      <c r="N52" s="45">
        <f>SUM('Prob#3Rubric'!L4:L7)</f>
        <v>6.5</v>
      </c>
      <c r="O52" s="45">
        <f>SUM('Prob#3Rubric'!M4:M7)</f>
        <v>8.5</v>
      </c>
    </row>
    <row r="53" spans="1:15" x14ac:dyDescent="0.2">
      <c r="B53" s="4" t="s">
        <v>76</v>
      </c>
      <c r="C53" s="4"/>
      <c r="D53" s="6">
        <v>5</v>
      </c>
      <c r="E53" s="63"/>
      <c r="F53" s="63"/>
      <c r="G53" s="46">
        <f>SUM('Prob#3Rubric'!E8:E10)</f>
        <v>5</v>
      </c>
      <c r="H53" s="46">
        <f>SUM('Prob#3Rubric'!F8:F10)</f>
        <v>1.5</v>
      </c>
      <c r="I53" s="46">
        <f>SUM('Prob#3Rubric'!G8:G10)</f>
        <v>3.5</v>
      </c>
      <c r="J53" s="46">
        <f>SUM('Prob#3Rubric'!H8:H10)</f>
        <v>5</v>
      </c>
      <c r="K53" s="46">
        <f>SUM('Prob#3Rubric'!I8:I10)</f>
        <v>3.5</v>
      </c>
      <c r="L53" s="46">
        <f>SUM('Prob#3Rubric'!J8:J10)</f>
        <v>0</v>
      </c>
      <c r="M53" s="46">
        <f>SUM('Prob#3Rubric'!K8:K10)</f>
        <v>5</v>
      </c>
      <c r="N53" s="46">
        <f>SUM('Prob#3Rubric'!L8:L10)</f>
        <v>4</v>
      </c>
      <c r="O53" s="46">
        <f>SUM('Prob#3Rubric'!M8:M10)</f>
        <v>5</v>
      </c>
    </row>
    <row r="54" spans="1:15" x14ac:dyDescent="0.2">
      <c r="B54" s="4"/>
      <c r="C54" s="4"/>
      <c r="D54" s="6"/>
      <c r="E54" s="63"/>
      <c r="F54" s="63"/>
      <c r="G54" s="46"/>
      <c r="H54" s="46"/>
      <c r="I54" s="46"/>
      <c r="J54" s="46"/>
      <c r="K54" s="46"/>
      <c r="L54" s="46"/>
      <c r="M54" s="46"/>
      <c r="N54" s="46"/>
      <c r="O54" s="46"/>
    </row>
    <row r="55" spans="1:15" x14ac:dyDescent="0.2">
      <c r="B55" s="4"/>
      <c r="C55" s="4"/>
      <c r="D55" s="35"/>
      <c r="E55" s="64"/>
      <c r="F55" s="64"/>
      <c r="G55" s="47"/>
      <c r="H55" s="47"/>
      <c r="I55" s="47"/>
      <c r="J55" s="47"/>
      <c r="K55" s="47"/>
      <c r="L55" s="47"/>
      <c r="M55" s="47"/>
      <c r="N55" s="47"/>
      <c r="O55" s="47"/>
    </row>
    <row r="56" spans="1:15" ht="13.5" thickBot="1" x14ac:dyDescent="0.25">
      <c r="B56" s="4"/>
      <c r="C56" s="4"/>
      <c r="D56" s="7"/>
      <c r="E56" s="65"/>
      <c r="F56" s="65"/>
      <c r="G56" s="48"/>
      <c r="H56" s="48"/>
      <c r="I56" s="48"/>
      <c r="J56" s="48"/>
      <c r="K56" s="48"/>
      <c r="L56" s="48"/>
      <c r="M56" s="48"/>
      <c r="N56" s="48"/>
      <c r="O56" s="48"/>
    </row>
    <row r="57" spans="1:15" ht="13.5" thickBot="1" x14ac:dyDescent="0.25">
      <c r="B57" s="203" t="str">
        <f>A49</f>
        <v>Carbon Footprint</v>
      </c>
      <c r="C57" s="203"/>
      <c r="D57" s="203"/>
      <c r="E57" s="58">
        <f>MEDIAN($G57:$O57)</f>
        <v>10.5</v>
      </c>
      <c r="F57" s="58">
        <f>AVERAGE($G57:$O57)</f>
        <v>9.1666666666666661</v>
      </c>
      <c r="G57" s="49">
        <f t="shared" ref="G57:O57" si="6">SUM(G52:G56)</f>
        <v>10.5</v>
      </c>
      <c r="H57" s="49">
        <f t="shared" si="6"/>
        <v>4</v>
      </c>
      <c r="I57" s="49">
        <f t="shared" si="6"/>
        <v>6</v>
      </c>
      <c r="J57" s="49">
        <f t="shared" si="6"/>
        <v>9</v>
      </c>
      <c r="K57" s="49">
        <f t="shared" si="6"/>
        <v>12</v>
      </c>
      <c r="L57" s="49">
        <f t="shared" si="6"/>
        <v>3</v>
      </c>
      <c r="M57" s="49">
        <f t="shared" si="6"/>
        <v>14</v>
      </c>
      <c r="N57" s="49">
        <f t="shared" si="6"/>
        <v>10.5</v>
      </c>
      <c r="O57" s="49">
        <f t="shared" si="6"/>
        <v>13.5</v>
      </c>
    </row>
    <row r="58" spans="1:15" x14ac:dyDescent="0.2">
      <c r="B58" s="191"/>
      <c r="C58" s="191"/>
      <c r="D58" s="24"/>
      <c r="E58" s="61"/>
      <c r="F58" s="61"/>
      <c r="G58" s="50"/>
    </row>
    <row r="59" spans="1:15" ht="13.5" thickBot="1" x14ac:dyDescent="0.25">
      <c r="E59" s="60"/>
      <c r="F59" s="60"/>
    </row>
    <row r="60" spans="1:15" ht="21.75" thickTop="1" thickBot="1" x14ac:dyDescent="0.35">
      <c r="A60" s="21" t="s">
        <v>126</v>
      </c>
      <c r="C60" s="21">
        <f>SUM(D63:D67)</f>
        <v>15</v>
      </c>
      <c r="D60" s="33"/>
      <c r="E60" s="60"/>
      <c r="F60" s="60"/>
    </row>
    <row r="61" spans="1:15" s="10" customFormat="1" ht="21.75" thickTop="1" thickBot="1" x14ac:dyDescent="0.35">
      <c r="A61" s="15"/>
      <c r="D61" s="14"/>
      <c r="E61" s="61"/>
      <c r="F61" s="61"/>
      <c r="G61" s="50"/>
      <c r="H61" s="51"/>
      <c r="I61" s="51"/>
      <c r="J61" s="51"/>
      <c r="K61" s="51"/>
      <c r="L61" s="51"/>
      <c r="M61" s="51"/>
      <c r="N61" s="51"/>
      <c r="O61" s="51"/>
    </row>
    <row r="62" spans="1:15" ht="26.25" thickBot="1" x14ac:dyDescent="0.25">
      <c r="D62" s="9" t="s">
        <v>3</v>
      </c>
      <c r="E62" s="59" t="s">
        <v>21</v>
      </c>
      <c r="F62" s="59" t="s">
        <v>20</v>
      </c>
      <c r="G62" s="44" t="str">
        <f>$G$7</f>
        <v>BYU - Idaho</v>
      </c>
      <c r="H62" s="44" t="str">
        <f>$H$7</f>
        <v>CalPoly - SLO</v>
      </c>
      <c r="I62" s="44" t="str">
        <f>$I$7</f>
        <v>Cal State - LB</v>
      </c>
      <c r="J62" s="44" t="str">
        <f>$J$7</f>
        <v>Colorado State</v>
      </c>
      <c r="K62" s="44" t="str">
        <f>$K$7</f>
        <v>Montana Tech</v>
      </c>
      <c r="L62" s="44" t="str">
        <f>$L$7</f>
        <v>San Jose State</v>
      </c>
      <c r="M62" s="44" t="str">
        <f>$M$7</f>
        <v>U of F</v>
      </c>
      <c r="N62" s="44" t="str">
        <f>$N$7</f>
        <v>U of NM</v>
      </c>
      <c r="O62" s="44" t="str">
        <f>$O$7</f>
        <v>UW</v>
      </c>
    </row>
    <row r="63" spans="1:15" x14ac:dyDescent="0.2">
      <c r="B63" s="4" t="s">
        <v>127</v>
      </c>
      <c r="C63" s="4"/>
      <c r="D63" s="8">
        <v>6</v>
      </c>
      <c r="E63" s="62"/>
      <c r="F63" s="62"/>
      <c r="G63" s="45">
        <f>SUM('Prob#4Rubric'!D4:D8)</f>
        <v>0.5</v>
      </c>
      <c r="H63" s="45">
        <f>SUM('Prob#4Rubric'!E4:E8)</f>
        <v>2</v>
      </c>
      <c r="I63" s="45">
        <f>SUM('Prob#4Rubric'!F4:F8)</f>
        <v>3.5</v>
      </c>
      <c r="J63" s="45">
        <f>SUM('Prob#4Rubric'!G4:G8)</f>
        <v>5</v>
      </c>
      <c r="K63" s="45">
        <f>SUM('Prob#4Rubric'!H4:H8)</f>
        <v>5</v>
      </c>
      <c r="L63" s="45">
        <f>SUM('Prob#4Rubric'!I4:I8)</f>
        <v>2</v>
      </c>
      <c r="M63" s="45">
        <f>SUM('Prob#4Rubric'!J4:J8)</f>
        <v>4.5</v>
      </c>
      <c r="N63" s="45">
        <f>SUM('Prob#4Rubric'!K4:K8)</f>
        <v>5</v>
      </c>
      <c r="O63" s="45">
        <f>SUM('Prob#4Rubric'!L4:L8)</f>
        <v>2.25</v>
      </c>
    </row>
    <row r="64" spans="1:15" x14ac:dyDescent="0.2">
      <c r="B64" s="4" t="s">
        <v>128</v>
      </c>
      <c r="C64" s="4"/>
      <c r="D64" s="8">
        <v>6</v>
      </c>
      <c r="E64" s="63"/>
      <c r="F64" s="63"/>
      <c r="G64" s="46">
        <f>SUM('Prob#4Rubric'!D9:D13)</f>
        <v>2</v>
      </c>
      <c r="H64" s="46">
        <f>SUM('Prob#4Rubric'!E9:E13)</f>
        <v>0.5</v>
      </c>
      <c r="I64" s="46">
        <f>SUM('Prob#4Rubric'!F9:F13)</f>
        <v>1.5</v>
      </c>
      <c r="J64" s="46">
        <f>SUM('Prob#4Rubric'!G9:G13)</f>
        <v>4</v>
      </c>
      <c r="K64" s="46">
        <f>SUM('Prob#4Rubric'!H9:H13)</f>
        <v>2.75</v>
      </c>
      <c r="L64" s="46">
        <f>SUM('Prob#4Rubric'!I9:I13)</f>
        <v>2</v>
      </c>
      <c r="M64" s="46">
        <f>SUM('Prob#4Rubric'!J9:J13)</f>
        <v>4</v>
      </c>
      <c r="N64" s="46">
        <f>SUM('Prob#4Rubric'!K9:K13)</f>
        <v>1</v>
      </c>
      <c r="O64" s="46">
        <f>SUM('Prob#4Rubric'!L9:L13)</f>
        <v>2.5</v>
      </c>
    </row>
    <row r="65" spans="1:15" x14ac:dyDescent="0.2">
      <c r="B65" s="4" t="s">
        <v>129</v>
      </c>
      <c r="C65" s="4"/>
      <c r="D65" s="8">
        <v>3</v>
      </c>
      <c r="E65" s="63"/>
      <c r="F65" s="63"/>
      <c r="G65" s="46">
        <f>SUM('Prob#4Rubric'!D14:D16)</f>
        <v>1.5</v>
      </c>
      <c r="H65" s="46">
        <f>SUM('Prob#4Rubric'!E14:E16)</f>
        <v>0.25</v>
      </c>
      <c r="I65" s="46">
        <f>SUM('Prob#4Rubric'!F14:F16)</f>
        <v>1.75</v>
      </c>
      <c r="J65" s="46">
        <f>SUM('Prob#4Rubric'!G14:G16)</f>
        <v>3</v>
      </c>
      <c r="K65" s="46">
        <f>SUM('Prob#4Rubric'!H14:H16)</f>
        <v>1.25</v>
      </c>
      <c r="L65" s="46">
        <f>SUM('Prob#4Rubric'!I14:I16)</f>
        <v>1.75</v>
      </c>
      <c r="M65" s="46">
        <f>SUM('Prob#4Rubric'!J14:J16)</f>
        <v>2</v>
      </c>
      <c r="N65" s="46">
        <f>SUM('Prob#4Rubric'!K14:K16)</f>
        <v>1</v>
      </c>
      <c r="O65" s="46">
        <f>SUM('Prob#4Rubric'!L14:L16)</f>
        <v>1.25</v>
      </c>
    </row>
    <row r="66" spans="1:15" x14ac:dyDescent="0.2">
      <c r="B66" s="4"/>
      <c r="C66" s="4"/>
      <c r="D66" s="6"/>
      <c r="E66" s="64"/>
      <c r="F66" s="64"/>
      <c r="G66" s="47"/>
      <c r="H66" s="47"/>
      <c r="I66" s="47"/>
      <c r="J66" s="47"/>
      <c r="K66" s="47"/>
      <c r="L66" s="47"/>
      <c r="M66" s="47"/>
      <c r="N66" s="47"/>
      <c r="O66" s="47"/>
    </row>
    <row r="67" spans="1:15" ht="13.5" thickBot="1" x14ac:dyDescent="0.25">
      <c r="B67" s="4"/>
      <c r="C67" s="4"/>
      <c r="D67" s="7"/>
      <c r="E67" s="65"/>
      <c r="F67" s="65"/>
      <c r="G67" s="48"/>
      <c r="H67" s="48"/>
      <c r="I67" s="48"/>
      <c r="J67" s="48"/>
      <c r="K67" s="48"/>
      <c r="L67" s="48"/>
      <c r="M67" s="48"/>
      <c r="N67" s="48"/>
      <c r="O67" s="48"/>
    </row>
    <row r="68" spans="1:15" ht="13.5" thickBot="1" x14ac:dyDescent="0.25">
      <c r="B68" s="203" t="str">
        <f>A60</f>
        <v>Water Collection and Use</v>
      </c>
      <c r="C68" s="203"/>
      <c r="D68" s="203"/>
      <c r="E68" s="58">
        <f>MEDIAN($G68:$O68)</f>
        <v>6.75</v>
      </c>
      <c r="F68" s="58">
        <f>AVERAGE($G68:$O68)</f>
        <v>7.083333333333333</v>
      </c>
      <c r="G68" s="49">
        <f t="shared" ref="G68:O68" si="7">SUM(G63:G67)</f>
        <v>4</v>
      </c>
      <c r="H68" s="49">
        <f t="shared" si="7"/>
        <v>2.75</v>
      </c>
      <c r="I68" s="49">
        <f t="shared" si="7"/>
        <v>6.75</v>
      </c>
      <c r="J68" s="49">
        <f t="shared" si="7"/>
        <v>12</v>
      </c>
      <c r="K68" s="49">
        <f t="shared" si="7"/>
        <v>9</v>
      </c>
      <c r="L68" s="49">
        <f t="shared" si="7"/>
        <v>5.75</v>
      </c>
      <c r="M68" s="49">
        <f t="shared" si="7"/>
        <v>10.5</v>
      </c>
      <c r="N68" s="49">
        <f t="shared" si="7"/>
        <v>7</v>
      </c>
      <c r="O68" s="49">
        <f t="shared" si="7"/>
        <v>6</v>
      </c>
    </row>
    <row r="69" spans="1:15" x14ac:dyDescent="0.2">
      <c r="B69" s="191"/>
      <c r="C69" s="191"/>
      <c r="D69" s="24">
        <f>AVERAGE(D63:D67)</f>
        <v>5</v>
      </c>
      <c r="E69" s="61"/>
      <c r="F69" s="61"/>
      <c r="G69" s="50"/>
    </row>
    <row r="70" spans="1:15" ht="13.5" thickBot="1" x14ac:dyDescent="0.25">
      <c r="B70" s="4"/>
      <c r="C70" s="4"/>
      <c r="E70" s="60"/>
      <c r="F70" s="60"/>
    </row>
    <row r="71" spans="1:15" ht="21.75" thickTop="1" thickBot="1" x14ac:dyDescent="0.35">
      <c r="A71" s="22" t="s">
        <v>29</v>
      </c>
      <c r="C71" s="22">
        <v>3</v>
      </c>
      <c r="D71" s="34"/>
      <c r="E71" s="60"/>
      <c r="F71" s="60"/>
    </row>
    <row r="72" spans="1:15" s="10" customFormat="1" ht="21.75" thickTop="1" thickBot="1" x14ac:dyDescent="0.35">
      <c r="A72" s="15"/>
      <c r="D72" s="14"/>
      <c r="E72" s="61"/>
      <c r="F72" s="61"/>
      <c r="G72" s="50"/>
      <c r="H72" s="51"/>
      <c r="I72" s="51"/>
      <c r="J72" s="51"/>
      <c r="K72" s="51"/>
      <c r="L72" s="51"/>
      <c r="M72" s="51"/>
      <c r="N72" s="51"/>
      <c r="O72" s="51"/>
    </row>
    <row r="73" spans="1:15" ht="26.25" thickBot="1" x14ac:dyDescent="0.25">
      <c r="D73" s="9" t="s">
        <v>3</v>
      </c>
      <c r="E73" s="59" t="s">
        <v>21</v>
      </c>
      <c r="F73" s="59" t="s">
        <v>20</v>
      </c>
      <c r="G73" s="44" t="str">
        <f>$G$7</f>
        <v>BYU - Idaho</v>
      </c>
      <c r="H73" s="44" t="str">
        <f>$H$7</f>
        <v>CalPoly - SLO</v>
      </c>
      <c r="I73" s="44" t="str">
        <f>$I$7</f>
        <v>Cal State - LB</v>
      </c>
      <c r="J73" s="44" t="str">
        <f>$J$7</f>
        <v>Colorado State</v>
      </c>
      <c r="K73" s="44" t="str">
        <f>$K$7</f>
        <v>Montana Tech</v>
      </c>
      <c r="L73" s="44" t="str">
        <f>$L$7</f>
        <v>San Jose State</v>
      </c>
      <c r="M73" s="44" t="str">
        <f>$M$7</f>
        <v>U of F</v>
      </c>
      <c r="N73" s="44" t="str">
        <f>$N$7</f>
        <v>U of NM</v>
      </c>
      <c r="O73" s="44" t="str">
        <f>$O$7</f>
        <v>UW</v>
      </c>
    </row>
    <row r="74" spans="1:15" x14ac:dyDescent="0.2">
      <c r="B74" s="4" t="s">
        <v>187</v>
      </c>
      <c r="C74" s="4"/>
      <c r="D74" s="8">
        <v>1</v>
      </c>
      <c r="E74" s="62"/>
      <c r="F74" s="62"/>
      <c r="G74" s="45">
        <v>1</v>
      </c>
      <c r="H74" s="45">
        <v>0</v>
      </c>
      <c r="I74" s="45">
        <v>1</v>
      </c>
      <c r="J74" s="45">
        <v>1</v>
      </c>
      <c r="K74" s="45">
        <v>1</v>
      </c>
      <c r="L74" s="45">
        <v>0</v>
      </c>
      <c r="M74" s="45">
        <v>0</v>
      </c>
      <c r="N74" s="45">
        <v>1</v>
      </c>
      <c r="O74" s="45">
        <v>1</v>
      </c>
    </row>
    <row r="75" spans="1:15" x14ac:dyDescent="0.2">
      <c r="B75" s="4" t="s">
        <v>189</v>
      </c>
      <c r="C75" s="4"/>
      <c r="D75" s="8">
        <v>1</v>
      </c>
      <c r="E75" s="84"/>
      <c r="F75" s="84"/>
      <c r="G75" s="85">
        <v>0.5</v>
      </c>
      <c r="H75" s="85">
        <v>0</v>
      </c>
      <c r="I75" s="85">
        <v>0.5</v>
      </c>
      <c r="J75" s="85">
        <v>0.5</v>
      </c>
      <c r="K75" s="85">
        <v>0.5</v>
      </c>
      <c r="L75" s="85">
        <v>0</v>
      </c>
      <c r="M75" s="85">
        <v>0</v>
      </c>
      <c r="N75" s="85">
        <v>0.25</v>
      </c>
      <c r="O75" s="85">
        <v>0.25</v>
      </c>
    </row>
    <row r="76" spans="1:15" x14ac:dyDescent="0.2">
      <c r="B76" s="4" t="s">
        <v>188</v>
      </c>
      <c r="C76" s="4"/>
      <c r="D76" s="6">
        <v>1</v>
      </c>
      <c r="E76" s="63"/>
      <c r="F76" s="63"/>
      <c r="G76" s="46">
        <v>1</v>
      </c>
      <c r="H76" s="46">
        <v>1</v>
      </c>
      <c r="I76" s="46">
        <v>0.5</v>
      </c>
      <c r="J76" s="46">
        <v>1</v>
      </c>
      <c r="K76" s="46">
        <v>0.75</v>
      </c>
      <c r="L76" s="46">
        <v>0</v>
      </c>
      <c r="M76" s="46">
        <v>0</v>
      </c>
      <c r="N76" s="46">
        <v>1</v>
      </c>
      <c r="O76" s="46">
        <v>1</v>
      </c>
    </row>
    <row r="77" spans="1:15" x14ac:dyDescent="0.2">
      <c r="B77" s="4" t="s">
        <v>19</v>
      </c>
      <c r="C77" s="4"/>
      <c r="D77" s="6">
        <v>-5</v>
      </c>
      <c r="E77" s="63"/>
      <c r="F77" s="63"/>
      <c r="G77" s="46">
        <v>0</v>
      </c>
      <c r="H77" s="46">
        <v>0</v>
      </c>
      <c r="I77" s="46"/>
      <c r="J77" s="46">
        <v>0</v>
      </c>
      <c r="K77" s="46">
        <v>-1</v>
      </c>
      <c r="L77" s="46">
        <v>0</v>
      </c>
      <c r="M77" s="46">
        <v>0</v>
      </c>
      <c r="N77" s="46">
        <v>0</v>
      </c>
      <c r="O77" s="46">
        <v>0</v>
      </c>
    </row>
    <row r="78" spans="1:15" x14ac:dyDescent="0.2">
      <c r="B78" s="4" t="s">
        <v>18</v>
      </c>
      <c r="C78" s="4"/>
      <c r="D78" s="6">
        <v>-10</v>
      </c>
      <c r="E78" s="64"/>
      <c r="F78" s="64"/>
      <c r="G78" s="47">
        <v>0</v>
      </c>
      <c r="H78" s="47">
        <v>0</v>
      </c>
      <c r="I78" s="47">
        <v>0</v>
      </c>
      <c r="J78" s="47">
        <v>0</v>
      </c>
      <c r="K78" s="47"/>
      <c r="L78" s="47">
        <v>0</v>
      </c>
      <c r="M78" s="47">
        <v>0</v>
      </c>
      <c r="N78" s="47">
        <v>0</v>
      </c>
      <c r="O78" s="47">
        <v>0</v>
      </c>
    </row>
    <row r="79" spans="1:15" ht="13.5" thickBot="1" x14ac:dyDescent="0.25">
      <c r="B79" s="4"/>
      <c r="C79" s="4"/>
      <c r="D79" s="7"/>
      <c r="E79" s="65"/>
      <c r="F79" s="65"/>
      <c r="G79" s="48"/>
      <c r="H79" s="48"/>
      <c r="I79" s="48"/>
      <c r="J79" s="48"/>
      <c r="K79" s="48"/>
      <c r="L79" s="48"/>
      <c r="M79" s="48"/>
      <c r="N79" s="48"/>
      <c r="O79" s="48"/>
    </row>
    <row r="80" spans="1:15" ht="13.5" thickBot="1" x14ac:dyDescent="0.25">
      <c r="B80" s="203" t="s">
        <v>9</v>
      </c>
      <c r="C80" s="203"/>
      <c r="D80" s="203"/>
      <c r="E80" s="58">
        <f>MEDIAN(G80:O80)</f>
        <v>2</v>
      </c>
      <c r="F80" s="58">
        <f>AVERAGE(G80:O80)</f>
        <v>1.5277777777777777</v>
      </c>
      <c r="G80" s="49">
        <f t="shared" ref="G80:O80" si="8">SUM(G74:G79)</f>
        <v>2.5</v>
      </c>
      <c r="H80" s="49">
        <f t="shared" si="8"/>
        <v>1</v>
      </c>
      <c r="I80" s="49">
        <f t="shared" si="8"/>
        <v>2</v>
      </c>
      <c r="J80" s="49">
        <f t="shared" si="8"/>
        <v>2.5</v>
      </c>
      <c r="K80" s="49">
        <f t="shared" si="8"/>
        <v>1.25</v>
      </c>
      <c r="L80" s="49">
        <f t="shared" si="8"/>
        <v>0</v>
      </c>
      <c r="M80" s="49">
        <f t="shared" si="8"/>
        <v>0</v>
      </c>
      <c r="N80" s="49">
        <f t="shared" si="8"/>
        <v>2.25</v>
      </c>
      <c r="O80" s="49">
        <f t="shared" si="8"/>
        <v>2.25</v>
      </c>
    </row>
    <row r="81" spans="4:15" x14ac:dyDescent="0.2">
      <c r="D81" s="25">
        <f>AVERAGE(D74:D79)</f>
        <v>-2.4</v>
      </c>
      <c r="E81" s="60"/>
      <c r="F81" s="60"/>
      <c r="G81" s="1"/>
      <c r="H81" s="1"/>
      <c r="I81" s="1"/>
      <c r="J81" s="1"/>
      <c r="K81" s="1"/>
      <c r="L81" s="1"/>
      <c r="M81" s="1"/>
      <c r="N81" s="1"/>
      <c r="O81" s="1"/>
    </row>
    <row r="82" spans="4:15" x14ac:dyDescent="0.2">
      <c r="E82" s="60"/>
      <c r="F82" s="60"/>
      <c r="G82" s="1"/>
      <c r="H82" s="1"/>
      <c r="I82" s="1"/>
      <c r="J82" s="1"/>
      <c r="K82" s="1"/>
      <c r="L82" s="1"/>
      <c r="M82" s="1"/>
      <c r="N82" s="1"/>
      <c r="O82" s="1"/>
    </row>
    <row r="83" spans="4:15" x14ac:dyDescent="0.2">
      <c r="E83" s="60"/>
      <c r="F83" s="60"/>
      <c r="G83" s="1"/>
      <c r="H83" s="1"/>
      <c r="I83" s="1"/>
      <c r="J83" s="1"/>
      <c r="K83" s="1"/>
      <c r="L83" s="1"/>
      <c r="M83" s="1"/>
      <c r="N83" s="1"/>
      <c r="O83" s="1"/>
    </row>
    <row r="84" spans="4:15" x14ac:dyDescent="0.2">
      <c r="E84" s="60"/>
      <c r="F84" s="60"/>
      <c r="G84" s="1"/>
      <c r="H84" s="1"/>
      <c r="I84" s="1"/>
      <c r="J84" s="1"/>
      <c r="K84" s="1"/>
      <c r="L84" s="1"/>
      <c r="M84" s="1"/>
      <c r="N84" s="1"/>
      <c r="O84" s="1"/>
    </row>
  </sheetData>
  <mergeCells count="14">
    <mergeCell ref="B80:D80"/>
    <mergeCell ref="Q7:T7"/>
    <mergeCell ref="Q8:R8"/>
    <mergeCell ref="S8:T8"/>
    <mergeCell ref="Q9:R9"/>
    <mergeCell ref="S9:T9"/>
    <mergeCell ref="Q10:R10"/>
    <mergeCell ref="S10:T10"/>
    <mergeCell ref="B13:D13"/>
    <mergeCell ref="B24:D24"/>
    <mergeCell ref="B35:D35"/>
    <mergeCell ref="B46:D46"/>
    <mergeCell ref="B57:D57"/>
    <mergeCell ref="B68:D68"/>
  </mergeCells>
  <conditionalFormatting sqref="G14:K14 M14:O14">
    <cfRule type="top10" dxfId="47" priority="1" stopIfTrue="1" percent="1" bottom="1" rank="33"/>
    <cfRule type="top10" dxfId="46" priority="2" stopIfTrue="1" percent="1" rank="33"/>
  </conditionalFormatting>
  <conditionalFormatting sqref="G13:K13 M13:O13">
    <cfRule type="top10" dxfId="43" priority="3" stopIfTrue="1" percent="1" bottom="1" rank="33"/>
    <cfRule type="top10" dxfId="42" priority="4" stopIfTrue="1" percent="1" rank="33"/>
  </conditionalFormatting>
  <conditionalFormatting sqref="G24:K24 M24:O24">
    <cfRule type="top10" dxfId="39" priority="5" stopIfTrue="1" percent="1" bottom="1" rank="33"/>
    <cfRule type="top10" dxfId="38" priority="6" stopIfTrue="1" percent="1" rank="33"/>
  </conditionalFormatting>
  <conditionalFormatting sqref="G35:K35 M35:O35">
    <cfRule type="top10" dxfId="35" priority="7" stopIfTrue="1" percent="1" bottom="1" rank="33"/>
    <cfRule type="top10" dxfId="34" priority="8" stopIfTrue="1" percent="1" rank="33"/>
  </conditionalFormatting>
  <conditionalFormatting sqref="G46:K46 M46:O46">
    <cfRule type="top10" dxfId="31" priority="9" stopIfTrue="1" percent="1" bottom="1" rank="33"/>
    <cfRule type="top10" dxfId="30" priority="10" stopIfTrue="1" percent="1" rank="33"/>
  </conditionalFormatting>
  <conditionalFormatting sqref="G3:K3 M3:O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8:K68 M68:O68">
    <cfRule type="top10" dxfId="27" priority="12" stopIfTrue="1" percent="1" bottom="1" rank="33"/>
    <cfRule type="top10" dxfId="26" priority="13" stopIfTrue="1" percent="1" rank="33"/>
  </conditionalFormatting>
  <conditionalFormatting sqref="G57:K57 M57:O57">
    <cfRule type="top10" dxfId="23" priority="14" stopIfTrue="1" percent="1" bottom="1" rank="33"/>
    <cfRule type="top10" dxfId="22" priority="15" stopIfTrue="1" percent="1" rank="33"/>
  </conditionalFormatting>
  <conditionalFormatting sqref="G80:K80 M80:O80">
    <cfRule type="top10" dxfId="19" priority="16" stopIfTrue="1" percent="1" bottom="1" rank="33"/>
    <cfRule type="top10" dxfId="18" priority="17" stopIfTrue="1" percent="1" rank="33"/>
  </conditionalFormatting>
  <printOptions horizontalCentered="1" verticalCentered="1"/>
  <pageMargins left="0.7" right="0.7" top="0.75" bottom="0.75" header="0.3" footer="0.3"/>
  <pageSetup paperSize="256" scale="5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pane ySplit="1" topLeftCell="A2" activePane="bottomLeft" state="frozen"/>
      <selection pane="bottomLeft" activeCell="E31" sqref="E31"/>
    </sheetView>
  </sheetViews>
  <sheetFormatPr defaultRowHeight="12.75" x14ac:dyDescent="0.2"/>
  <cols>
    <col min="1" max="1" width="9.140625" style="71"/>
    <col min="2" max="2" width="26.85546875" style="13" customWidth="1"/>
    <col min="3" max="4" width="9.140625" style="71"/>
    <col min="5" max="5" width="10" style="71" bestFit="1" customWidth="1"/>
  </cols>
  <sheetData>
    <row r="1" spans="1:5" s="73" customFormat="1" x14ac:dyDescent="0.2">
      <c r="A1" s="72" t="s">
        <v>23</v>
      </c>
      <c r="B1" s="151" t="s">
        <v>27</v>
      </c>
      <c r="C1" s="72" t="s">
        <v>24</v>
      </c>
      <c r="D1" s="72" t="s">
        <v>26</v>
      </c>
      <c r="E1" s="72" t="s">
        <v>25</v>
      </c>
    </row>
    <row r="2" spans="1:5" x14ac:dyDescent="0.2">
      <c r="A2" s="71">
        <v>1</v>
      </c>
      <c r="B2" s="13" t="s">
        <v>134</v>
      </c>
      <c r="C2" s="71" t="s">
        <v>135</v>
      </c>
      <c r="D2" s="74" t="s">
        <v>136</v>
      </c>
      <c r="E2" s="74" t="s">
        <v>51</v>
      </c>
    </row>
    <row r="3" spans="1:5" x14ac:dyDescent="0.2">
      <c r="A3" s="71">
        <v>2</v>
      </c>
      <c r="B3" s="150" t="s">
        <v>137</v>
      </c>
      <c r="C3" s="74" t="s">
        <v>135</v>
      </c>
      <c r="D3" s="74" t="s">
        <v>138</v>
      </c>
      <c r="E3" s="71" t="s">
        <v>51</v>
      </c>
    </row>
    <row r="4" spans="1:5" x14ac:dyDescent="0.2">
      <c r="A4" s="71">
        <v>3</v>
      </c>
      <c r="B4" s="150" t="s">
        <v>139</v>
      </c>
      <c r="C4" s="74" t="s">
        <v>30</v>
      </c>
      <c r="D4" s="74" t="s">
        <v>140</v>
      </c>
      <c r="E4" s="71" t="s">
        <v>51</v>
      </c>
    </row>
    <row r="5" spans="1:5" x14ac:dyDescent="0.2">
      <c r="A5" s="71" t="s">
        <v>150</v>
      </c>
      <c r="B5" s="150" t="s">
        <v>139</v>
      </c>
      <c r="C5" s="74" t="s">
        <v>30</v>
      </c>
      <c r="D5" s="74" t="s">
        <v>140</v>
      </c>
      <c r="E5" s="71" t="s">
        <v>51</v>
      </c>
    </row>
    <row r="6" spans="1:5" x14ac:dyDescent="0.2">
      <c r="A6" s="71">
        <v>4</v>
      </c>
      <c r="B6" s="150" t="s">
        <v>141</v>
      </c>
      <c r="C6" s="74" t="s">
        <v>142</v>
      </c>
      <c r="D6" s="74" t="s">
        <v>143</v>
      </c>
      <c r="E6" s="71" t="s">
        <v>57</v>
      </c>
    </row>
    <row r="7" spans="1:5" x14ac:dyDescent="0.2">
      <c r="A7" s="71">
        <v>5</v>
      </c>
      <c r="B7" s="150" t="s">
        <v>144</v>
      </c>
      <c r="C7" s="74" t="s">
        <v>142</v>
      </c>
      <c r="D7" s="74" t="s">
        <v>136</v>
      </c>
      <c r="E7" s="71" t="s">
        <v>51</v>
      </c>
    </row>
    <row r="8" spans="1:5" x14ac:dyDescent="0.2">
      <c r="A8" s="71">
        <v>6</v>
      </c>
      <c r="B8" s="150" t="s">
        <v>145</v>
      </c>
      <c r="C8" s="74"/>
      <c r="D8" s="74" t="s">
        <v>140</v>
      </c>
      <c r="E8" s="71" t="s">
        <v>57</v>
      </c>
    </row>
    <row r="9" spans="1:5" x14ac:dyDescent="0.2">
      <c r="A9" s="71">
        <v>7</v>
      </c>
      <c r="B9" s="150" t="s">
        <v>146</v>
      </c>
      <c r="C9" s="74" t="s">
        <v>30</v>
      </c>
      <c r="D9" s="74" t="s">
        <v>147</v>
      </c>
      <c r="E9" s="71" t="s">
        <v>51</v>
      </c>
    </row>
    <row r="10" spans="1:5" x14ac:dyDescent="0.2">
      <c r="A10" s="71">
        <v>8</v>
      </c>
      <c r="B10" s="150" t="s">
        <v>148</v>
      </c>
      <c r="C10" s="74" t="s">
        <v>149</v>
      </c>
      <c r="D10" s="74" t="s">
        <v>143</v>
      </c>
      <c r="E10" s="71" t="s">
        <v>51</v>
      </c>
    </row>
    <row r="11" spans="1:5" x14ac:dyDescent="0.2">
      <c r="A11" s="71">
        <v>9</v>
      </c>
      <c r="B11" s="150" t="s">
        <v>151</v>
      </c>
      <c r="C11" s="74" t="s">
        <v>149</v>
      </c>
      <c r="D11" s="74" t="s">
        <v>147</v>
      </c>
      <c r="E11" s="71" t="s">
        <v>57</v>
      </c>
    </row>
    <row r="12" spans="1:5" x14ac:dyDescent="0.2">
      <c r="A12" s="71">
        <v>10</v>
      </c>
      <c r="B12" s="13" t="s">
        <v>152</v>
      </c>
      <c r="C12" s="71" t="s">
        <v>53</v>
      </c>
      <c r="D12" s="71" t="s">
        <v>140</v>
      </c>
      <c r="E12" s="71" t="s">
        <v>57</v>
      </c>
    </row>
    <row r="13" spans="1:5" x14ac:dyDescent="0.2">
      <c r="A13" s="71">
        <v>11</v>
      </c>
      <c r="B13" s="13" t="s">
        <v>153</v>
      </c>
      <c r="C13" s="71" t="s">
        <v>30</v>
      </c>
      <c r="D13" s="71" t="s">
        <v>147</v>
      </c>
      <c r="E13" s="71" t="s">
        <v>57</v>
      </c>
    </row>
    <row r="14" spans="1:5" x14ac:dyDescent="0.2">
      <c r="A14" s="71">
        <v>12</v>
      </c>
      <c r="B14" s="13" t="s">
        <v>154</v>
      </c>
      <c r="C14" s="71" t="s">
        <v>155</v>
      </c>
      <c r="D14" s="71" t="s">
        <v>156</v>
      </c>
      <c r="E14" s="71" t="s">
        <v>57</v>
      </c>
    </row>
    <row r="15" spans="1:5" x14ac:dyDescent="0.2">
      <c r="A15" s="71">
        <v>13</v>
      </c>
      <c r="B15" s="13" t="s">
        <v>157</v>
      </c>
      <c r="C15" s="71" t="s">
        <v>52</v>
      </c>
      <c r="D15" s="71" t="s">
        <v>158</v>
      </c>
      <c r="E15" s="71" t="s">
        <v>57</v>
      </c>
    </row>
    <row r="16" spans="1:5" x14ac:dyDescent="0.2">
      <c r="A16" s="71">
        <v>14</v>
      </c>
      <c r="B16" s="13" t="s">
        <v>159</v>
      </c>
      <c r="C16" s="71" t="s">
        <v>142</v>
      </c>
      <c r="D16" s="71" t="s">
        <v>147</v>
      </c>
      <c r="E16" s="71" t="s">
        <v>57</v>
      </c>
    </row>
    <row r="17" spans="1:5" x14ac:dyDescent="0.2">
      <c r="A17" s="71">
        <v>15</v>
      </c>
      <c r="B17" s="13" t="s">
        <v>54</v>
      </c>
      <c r="D17" s="71" t="s">
        <v>143</v>
      </c>
      <c r="E17" s="71" t="s">
        <v>57</v>
      </c>
    </row>
    <row r="18" spans="1:5" x14ac:dyDescent="0.2">
      <c r="A18" s="71">
        <v>16</v>
      </c>
      <c r="B18" s="13" t="s">
        <v>160</v>
      </c>
      <c r="D18" s="71" t="s">
        <v>143</v>
      </c>
      <c r="E18" s="71" t="s">
        <v>57</v>
      </c>
    </row>
    <row r="19" spans="1:5" x14ac:dyDescent="0.2">
      <c r="A19" s="71">
        <v>17</v>
      </c>
      <c r="B19" s="13" t="s">
        <v>161</v>
      </c>
      <c r="C19" s="71" t="s">
        <v>28</v>
      </c>
      <c r="D19" s="71" t="s">
        <v>140</v>
      </c>
      <c r="E19" s="71" t="s">
        <v>57</v>
      </c>
    </row>
    <row r="20" spans="1:5" x14ac:dyDescent="0.2">
      <c r="A20" s="71">
        <v>18</v>
      </c>
      <c r="B20" s="13" t="s">
        <v>162</v>
      </c>
      <c r="C20" s="71" t="s">
        <v>135</v>
      </c>
      <c r="D20" s="71" t="s">
        <v>143</v>
      </c>
      <c r="E20" s="71" t="s">
        <v>57</v>
      </c>
    </row>
    <row r="21" spans="1:5" x14ac:dyDescent="0.2">
      <c r="A21" s="71">
        <v>19</v>
      </c>
      <c r="B21" s="13" t="s">
        <v>163</v>
      </c>
      <c r="C21" s="71" t="s">
        <v>155</v>
      </c>
      <c r="D21" s="71" t="s">
        <v>136</v>
      </c>
      <c r="E21" s="71" t="s">
        <v>51</v>
      </c>
    </row>
    <row r="22" spans="1:5" x14ac:dyDescent="0.2">
      <c r="A22" s="71">
        <v>20</v>
      </c>
      <c r="B22" s="13" t="s">
        <v>164</v>
      </c>
      <c r="C22" s="71" t="s">
        <v>135</v>
      </c>
      <c r="D22" s="71" t="s">
        <v>136</v>
      </c>
      <c r="E22" s="71" t="s">
        <v>51</v>
      </c>
    </row>
    <row r="23" spans="1:5" x14ac:dyDescent="0.2">
      <c r="A23" s="71">
        <v>21</v>
      </c>
      <c r="B23" s="13" t="s">
        <v>165</v>
      </c>
      <c r="D23" s="71" t="s">
        <v>140</v>
      </c>
      <c r="E23" s="71" t="s">
        <v>57</v>
      </c>
    </row>
    <row r="24" spans="1:5" x14ac:dyDescent="0.2">
      <c r="A24" s="71">
        <v>22</v>
      </c>
      <c r="B24" s="13" t="s">
        <v>166</v>
      </c>
      <c r="C24" s="71" t="s">
        <v>135</v>
      </c>
      <c r="D24" s="71" t="s">
        <v>147</v>
      </c>
      <c r="E24" s="71" t="s">
        <v>57</v>
      </c>
    </row>
    <row r="25" spans="1:5" x14ac:dyDescent="0.2">
      <c r="A25" s="71">
        <v>23</v>
      </c>
      <c r="B25" s="13" t="s">
        <v>167</v>
      </c>
      <c r="C25" s="71" t="s">
        <v>135</v>
      </c>
      <c r="D25" s="71" t="s">
        <v>140</v>
      </c>
      <c r="E25" s="71" t="s">
        <v>57</v>
      </c>
    </row>
    <row r="26" spans="1:5" x14ac:dyDescent="0.2">
      <c r="A26" s="71">
        <v>24</v>
      </c>
      <c r="B26" s="13" t="s">
        <v>168</v>
      </c>
      <c r="C26" s="71" t="s">
        <v>28</v>
      </c>
      <c r="D26" s="71" t="s">
        <v>140</v>
      </c>
      <c r="E26" s="71" t="s">
        <v>57</v>
      </c>
    </row>
    <row r="27" spans="1:5" x14ac:dyDescent="0.2">
      <c r="A27" s="71">
        <v>25</v>
      </c>
      <c r="B27" s="13" t="s">
        <v>169</v>
      </c>
      <c r="D27" s="71" t="s">
        <v>147</v>
      </c>
      <c r="E27" s="71" t="s">
        <v>57</v>
      </c>
    </row>
    <row r="28" spans="1:5" x14ac:dyDescent="0.2">
      <c r="A28" s="71">
        <v>26</v>
      </c>
      <c r="B28" s="13" t="s">
        <v>170</v>
      </c>
      <c r="C28" s="71" t="s">
        <v>135</v>
      </c>
      <c r="D28" s="71" t="s">
        <v>140</v>
      </c>
      <c r="E28" s="71" t="s">
        <v>57</v>
      </c>
    </row>
    <row r="29" spans="1:5" x14ac:dyDescent="0.2">
      <c r="A29" s="71">
        <v>27</v>
      </c>
      <c r="B29" s="13" t="s">
        <v>171</v>
      </c>
      <c r="C29" s="71" t="s">
        <v>135</v>
      </c>
      <c r="D29" s="71" t="s">
        <v>143</v>
      </c>
      <c r="E29" s="71" t="s">
        <v>57</v>
      </c>
    </row>
    <row r="30" spans="1:5" x14ac:dyDescent="0.2">
      <c r="A30" s="71">
        <v>28</v>
      </c>
      <c r="B30" s="13" t="s">
        <v>36</v>
      </c>
      <c r="D30" s="71" t="s">
        <v>143</v>
      </c>
      <c r="E30" s="71" t="s">
        <v>57</v>
      </c>
    </row>
    <row r="31" spans="1:5" x14ac:dyDescent="0.2">
      <c r="A31" s="71">
        <v>29</v>
      </c>
      <c r="B31" s="13" t="s">
        <v>172</v>
      </c>
      <c r="C31" s="71" t="s">
        <v>56</v>
      </c>
      <c r="D31" s="71" t="s">
        <v>143</v>
      </c>
      <c r="E31" s="71" t="s">
        <v>57</v>
      </c>
    </row>
    <row r="33" spans="2:5" x14ac:dyDescent="0.2">
      <c r="E33" s="74"/>
    </row>
    <row r="34" spans="2:5" x14ac:dyDescent="0.2">
      <c r="B34" s="150"/>
      <c r="C34" s="74"/>
      <c r="D34" s="74"/>
      <c r="E34" s="74"/>
    </row>
    <row r="35" spans="2:5" x14ac:dyDescent="0.2">
      <c r="B35" s="150"/>
      <c r="C35" s="74"/>
      <c r="D35" s="74"/>
      <c r="E35" s="74"/>
    </row>
    <row r="36" spans="2:5" x14ac:dyDescent="0.2">
      <c r="B36" s="150"/>
      <c r="C36" s="74"/>
      <c r="D36" s="74"/>
      <c r="E36" s="74"/>
    </row>
    <row r="37" spans="2:5" x14ac:dyDescent="0.2">
      <c r="B37" s="150"/>
      <c r="C37" s="74"/>
      <c r="D37" s="74"/>
      <c r="E37" s="7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7"/>
  <sheetViews>
    <sheetView workbookViewId="0">
      <selection activeCell="L2" sqref="L2"/>
    </sheetView>
  </sheetViews>
  <sheetFormatPr defaultRowHeight="15" x14ac:dyDescent="0.25"/>
  <cols>
    <col min="1" max="1" width="9.140625" style="98"/>
    <col min="2" max="2" width="41.5703125" style="98" customWidth="1"/>
    <col min="3" max="3" width="17.5703125" style="99" bestFit="1" customWidth="1"/>
    <col min="4" max="16384" width="9.140625" style="98"/>
  </cols>
  <sheetData>
    <row r="2" spans="2:14" s="118" customFormat="1" ht="75.75" customHeight="1" x14ac:dyDescent="0.2">
      <c r="B2" s="118" t="s">
        <v>37</v>
      </c>
      <c r="C2" s="119"/>
      <c r="D2" s="120" t="str">
        <f>'Oral Schedule'!B4</f>
        <v>California State - Long Beach</v>
      </c>
      <c r="E2" s="120" t="str">
        <f>'Oral Schedule'!B5</f>
        <v>University of New Mexico</v>
      </c>
      <c r="F2" s="120" t="str">
        <f>'Oral Schedule'!B6</f>
        <v>Colorado State University</v>
      </c>
      <c r="G2" s="120" t="str">
        <f>'Oral Schedule'!B7</f>
        <v>Brigham Young University - Idaho</v>
      </c>
      <c r="H2" s="120" t="str">
        <f>'Oral Schedule'!B8</f>
        <v>University of Florida</v>
      </c>
      <c r="I2" s="120" t="str">
        <f>'Oral Schedule'!B9</f>
        <v>San Jose State University</v>
      </c>
      <c r="J2" s="120" t="str">
        <f>'Oral Schedule'!B10</f>
        <v>University of Washington</v>
      </c>
      <c r="K2" s="120" t="str">
        <f>'Oral Schedule'!B11</f>
        <v>Cal Poly - SLO</v>
      </c>
      <c r="L2" s="120" t="str">
        <f>'Oral Schedule'!B12</f>
        <v>Montana Tech</v>
      </c>
      <c r="M2" s="120" t="str">
        <f>'Oral Schedule'!B15</f>
        <v>TBD</v>
      </c>
      <c r="N2" s="120" t="str">
        <f>'Oral Schedule'!B16</f>
        <v>TBD</v>
      </c>
    </row>
    <row r="3" spans="2:14" x14ac:dyDescent="0.25">
      <c r="B3" s="100" t="s">
        <v>38</v>
      </c>
      <c r="C3" s="101" t="s">
        <v>39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2:14" s="104" customFormat="1" ht="25.5" customHeight="1" x14ac:dyDescent="0.2">
      <c r="B4" s="102" t="s">
        <v>40</v>
      </c>
      <c r="C4" s="103">
        <v>1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</row>
    <row r="5" spans="2:14" s="104" customFormat="1" ht="25.5" customHeight="1" x14ac:dyDescent="0.2">
      <c r="B5" s="102" t="s">
        <v>41</v>
      </c>
      <c r="C5" s="103">
        <v>2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2:14" s="104" customFormat="1" ht="25.5" customHeight="1" x14ac:dyDescent="0.2">
      <c r="B6" s="102" t="s">
        <v>42</v>
      </c>
      <c r="C6" s="103">
        <v>1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2:14" s="104" customFormat="1" ht="25.5" customHeight="1" x14ac:dyDescent="0.2">
      <c r="B7" s="102" t="s">
        <v>43</v>
      </c>
      <c r="C7" s="103">
        <v>2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2:14" s="104" customFormat="1" ht="25.5" customHeight="1" x14ac:dyDescent="0.2">
      <c r="B8" s="102" t="s">
        <v>44</v>
      </c>
      <c r="C8" s="103">
        <v>1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</row>
    <row r="9" spans="2:14" s="104" customFormat="1" x14ac:dyDescent="0.2">
      <c r="B9" s="105" t="s">
        <v>45</v>
      </c>
      <c r="C9" s="106" t="s">
        <v>46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2:14" s="110" customFormat="1" ht="43.5" customHeight="1" x14ac:dyDescent="0.2">
      <c r="B10" s="107" t="s">
        <v>59</v>
      </c>
      <c r="C10" s="108">
        <v>1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2:14" s="104" customFormat="1" ht="43.5" customHeight="1" x14ac:dyDescent="0.2">
      <c r="B11" s="111" t="s">
        <v>60</v>
      </c>
      <c r="C11" s="103">
        <v>3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</row>
    <row r="12" spans="2:14" s="104" customFormat="1" ht="43.5" customHeight="1" x14ac:dyDescent="0.2">
      <c r="B12" s="111" t="s">
        <v>49</v>
      </c>
      <c r="C12" s="103">
        <v>3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2:14" s="104" customFormat="1" ht="43.5" customHeight="1" x14ac:dyDescent="0.2">
      <c r="B13" s="111" t="s">
        <v>50</v>
      </c>
      <c r="C13" s="103">
        <v>2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</row>
    <row r="14" spans="2:14" s="104" customFormat="1" ht="43.5" customHeight="1" x14ac:dyDescent="0.2">
      <c r="B14" s="111" t="s">
        <v>47</v>
      </c>
      <c r="C14" s="103">
        <v>2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</row>
    <row r="15" spans="2:14" s="104" customFormat="1" ht="43.5" customHeight="1" x14ac:dyDescent="0.2">
      <c r="B15" s="117" t="s">
        <v>58</v>
      </c>
      <c r="C15" s="103">
        <v>2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</row>
    <row r="16" spans="2:14" s="104" customFormat="1" ht="43.5" customHeight="1" x14ac:dyDescent="0.2">
      <c r="B16" s="112"/>
      <c r="C16" s="103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  <row r="17" spans="3:14" x14ac:dyDescent="0.25">
      <c r="C17" s="99">
        <f t="shared" ref="C17:N17" si="0">SUM(C4:C8,C10:C16)</f>
        <v>20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9">
        <f t="shared" si="0"/>
        <v>0</v>
      </c>
      <c r="H17" s="99">
        <f t="shared" si="0"/>
        <v>0</v>
      </c>
      <c r="I17" s="99">
        <f t="shared" si="0"/>
        <v>0</v>
      </c>
      <c r="J17" s="99">
        <f t="shared" si="0"/>
        <v>0</v>
      </c>
      <c r="K17" s="99">
        <f t="shared" si="0"/>
        <v>0</v>
      </c>
      <c r="L17" s="99">
        <f t="shared" si="0"/>
        <v>0</v>
      </c>
      <c r="M17" s="99">
        <f t="shared" si="0"/>
        <v>0</v>
      </c>
      <c r="N17" s="99">
        <f t="shared" si="0"/>
        <v>0</v>
      </c>
    </row>
  </sheetData>
  <printOptions horizontalCentered="1" verticalCentered="1"/>
  <pageMargins left="0.7" right="0.7" top="0.75" bottom="0.75" header="0.3" footer="0.3"/>
  <pageSetup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2"/>
    </sheetView>
  </sheetViews>
  <sheetFormatPr defaultRowHeight="15" x14ac:dyDescent="0.25"/>
  <cols>
    <col min="1" max="1" width="9.140625" style="99"/>
    <col min="2" max="2" width="46.7109375" style="98" customWidth="1"/>
    <col min="3" max="16384" width="9.140625" style="98"/>
  </cols>
  <sheetData>
    <row r="1" spans="1:2" ht="15.75" x14ac:dyDescent="0.25">
      <c r="A1" s="204" t="s">
        <v>48</v>
      </c>
      <c r="B1" s="204"/>
    </row>
    <row r="2" spans="1:2" ht="15.75" x14ac:dyDescent="0.25">
      <c r="A2" s="204" t="s">
        <v>400</v>
      </c>
      <c r="B2" s="204"/>
    </row>
    <row r="3" spans="1:2" ht="15.75" x14ac:dyDescent="0.25">
      <c r="A3" s="113"/>
      <c r="B3" s="114"/>
    </row>
    <row r="4" spans="1:2" ht="15.75" x14ac:dyDescent="0.25">
      <c r="A4" s="115">
        <v>0.375</v>
      </c>
      <c r="B4" s="114" t="s">
        <v>192</v>
      </c>
    </row>
    <row r="5" spans="1:2" ht="15.75" x14ac:dyDescent="0.25">
      <c r="A5" s="115">
        <v>0.40625</v>
      </c>
      <c r="B5" s="114" t="s">
        <v>93</v>
      </c>
    </row>
    <row r="6" spans="1:2" ht="15.75" x14ac:dyDescent="0.25">
      <c r="A6" s="115">
        <v>0.4375</v>
      </c>
      <c r="B6" s="114" t="s">
        <v>84</v>
      </c>
    </row>
    <row r="7" spans="1:2" ht="15.75" x14ac:dyDescent="0.25">
      <c r="A7" s="115">
        <v>0.46875</v>
      </c>
      <c r="B7" s="114" t="s">
        <v>190</v>
      </c>
    </row>
    <row r="8" spans="1:2" ht="15.75" x14ac:dyDescent="0.25">
      <c r="A8" s="115">
        <v>4.1666666666666664E-2</v>
      </c>
      <c r="B8" s="114" t="s">
        <v>107</v>
      </c>
    </row>
    <row r="9" spans="1:2" ht="15.75" x14ac:dyDescent="0.25">
      <c r="A9" s="115">
        <v>7.2916666666666671E-2</v>
      </c>
      <c r="B9" s="114" t="s">
        <v>121</v>
      </c>
    </row>
    <row r="10" spans="1:2" ht="15.75" x14ac:dyDescent="0.25">
      <c r="A10" s="115">
        <v>0.10416666666666667</v>
      </c>
      <c r="B10" s="114" t="s">
        <v>89</v>
      </c>
    </row>
    <row r="11" spans="1:2" ht="15.75" x14ac:dyDescent="0.25">
      <c r="A11" s="115">
        <v>0.13541666666666666</v>
      </c>
      <c r="B11" s="114" t="s">
        <v>191</v>
      </c>
    </row>
    <row r="12" spans="1:2" ht="15.75" x14ac:dyDescent="0.25">
      <c r="A12" s="115">
        <v>0.16666666666666666</v>
      </c>
      <c r="B12" s="114" t="s">
        <v>63</v>
      </c>
    </row>
    <row r="13" spans="1:2" ht="15.75" x14ac:dyDescent="0.25">
      <c r="A13" s="115"/>
      <c r="B13" s="114" t="s">
        <v>61</v>
      </c>
    </row>
    <row r="14" spans="1:2" ht="15.75" x14ac:dyDescent="0.25">
      <c r="A14" s="115"/>
      <c r="B14" s="114" t="s">
        <v>61</v>
      </c>
    </row>
    <row r="15" spans="1:2" ht="15.75" x14ac:dyDescent="0.25">
      <c r="A15" s="115"/>
      <c r="B15" s="114" t="s">
        <v>61</v>
      </c>
    </row>
    <row r="16" spans="1:2" ht="15.75" x14ac:dyDescent="0.25">
      <c r="A16" s="115"/>
      <c r="B16" s="114" t="s">
        <v>61</v>
      </c>
    </row>
    <row r="17" spans="1:1" x14ac:dyDescent="0.25">
      <c r="A17" s="116"/>
    </row>
  </sheetData>
  <mergeCells count="2">
    <mergeCell ref="A1:B1"/>
    <mergeCell ref="A2:B2"/>
  </mergeCells>
  <printOptions horizontalCentered="1" vertic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130" zoomScaleNormal="130" workbookViewId="0">
      <selection activeCell="E11" sqref="E11"/>
    </sheetView>
  </sheetViews>
  <sheetFormatPr defaultRowHeight="12.75" x14ac:dyDescent="0.2"/>
  <cols>
    <col min="1" max="1" width="3.85546875" bestFit="1" customWidth="1"/>
    <col min="2" max="2" width="45.7109375" customWidth="1"/>
    <col min="3" max="3" width="17.85546875" customWidth="1"/>
    <col min="4" max="4" width="13.28515625" customWidth="1"/>
    <col min="5" max="5" width="41.42578125" customWidth="1"/>
    <col min="6" max="6" width="18.5703125" customWidth="1"/>
    <col min="7" max="7" width="15.42578125" style="71" bestFit="1" customWidth="1"/>
    <col min="8" max="8" width="9.140625" style="146"/>
    <col min="257" max="257" width="3.85546875" bestFit="1" customWidth="1"/>
    <col min="258" max="258" width="45.7109375" customWidth="1"/>
    <col min="259" max="259" width="17.85546875" customWidth="1"/>
    <col min="260" max="260" width="13.28515625" customWidth="1"/>
    <col min="261" max="261" width="41.42578125" customWidth="1"/>
    <col min="262" max="262" width="18.5703125" customWidth="1"/>
    <col min="263" max="263" width="15.42578125" bestFit="1" customWidth="1"/>
    <col min="513" max="513" width="3.85546875" bestFit="1" customWidth="1"/>
    <col min="514" max="514" width="45.7109375" customWidth="1"/>
    <col min="515" max="515" width="17.85546875" customWidth="1"/>
    <col min="516" max="516" width="13.28515625" customWidth="1"/>
    <col min="517" max="517" width="41.42578125" customWidth="1"/>
    <col min="518" max="518" width="18.5703125" customWidth="1"/>
    <col min="519" max="519" width="15.42578125" bestFit="1" customWidth="1"/>
    <col min="769" max="769" width="3.85546875" bestFit="1" customWidth="1"/>
    <col min="770" max="770" width="45.7109375" customWidth="1"/>
    <col min="771" max="771" width="17.85546875" customWidth="1"/>
    <col min="772" max="772" width="13.28515625" customWidth="1"/>
    <col min="773" max="773" width="41.42578125" customWidth="1"/>
    <col min="774" max="774" width="18.5703125" customWidth="1"/>
    <col min="775" max="775" width="15.42578125" bestFit="1" customWidth="1"/>
    <col min="1025" max="1025" width="3.85546875" bestFit="1" customWidth="1"/>
    <col min="1026" max="1026" width="45.7109375" customWidth="1"/>
    <col min="1027" max="1027" width="17.85546875" customWidth="1"/>
    <col min="1028" max="1028" width="13.28515625" customWidth="1"/>
    <col min="1029" max="1029" width="41.42578125" customWidth="1"/>
    <col min="1030" max="1030" width="18.5703125" customWidth="1"/>
    <col min="1031" max="1031" width="15.42578125" bestFit="1" customWidth="1"/>
    <col min="1281" max="1281" width="3.85546875" bestFit="1" customWidth="1"/>
    <col min="1282" max="1282" width="45.7109375" customWidth="1"/>
    <col min="1283" max="1283" width="17.85546875" customWidth="1"/>
    <col min="1284" max="1284" width="13.28515625" customWidth="1"/>
    <col min="1285" max="1285" width="41.42578125" customWidth="1"/>
    <col min="1286" max="1286" width="18.5703125" customWidth="1"/>
    <col min="1287" max="1287" width="15.42578125" bestFit="1" customWidth="1"/>
    <col min="1537" max="1537" width="3.85546875" bestFit="1" customWidth="1"/>
    <col min="1538" max="1538" width="45.7109375" customWidth="1"/>
    <col min="1539" max="1539" width="17.85546875" customWidth="1"/>
    <col min="1540" max="1540" width="13.28515625" customWidth="1"/>
    <col min="1541" max="1541" width="41.42578125" customWidth="1"/>
    <col min="1542" max="1542" width="18.5703125" customWidth="1"/>
    <col min="1543" max="1543" width="15.42578125" bestFit="1" customWidth="1"/>
    <col min="1793" max="1793" width="3.85546875" bestFit="1" customWidth="1"/>
    <col min="1794" max="1794" width="45.7109375" customWidth="1"/>
    <col min="1795" max="1795" width="17.85546875" customWidth="1"/>
    <col min="1796" max="1796" width="13.28515625" customWidth="1"/>
    <col min="1797" max="1797" width="41.42578125" customWidth="1"/>
    <col min="1798" max="1798" width="18.5703125" customWidth="1"/>
    <col min="1799" max="1799" width="15.42578125" bestFit="1" customWidth="1"/>
    <col min="2049" max="2049" width="3.85546875" bestFit="1" customWidth="1"/>
    <col min="2050" max="2050" width="45.7109375" customWidth="1"/>
    <col min="2051" max="2051" width="17.85546875" customWidth="1"/>
    <col min="2052" max="2052" width="13.28515625" customWidth="1"/>
    <col min="2053" max="2053" width="41.42578125" customWidth="1"/>
    <col min="2054" max="2054" width="18.5703125" customWidth="1"/>
    <col min="2055" max="2055" width="15.42578125" bestFit="1" customWidth="1"/>
    <col min="2305" max="2305" width="3.85546875" bestFit="1" customWidth="1"/>
    <col min="2306" max="2306" width="45.7109375" customWidth="1"/>
    <col min="2307" max="2307" width="17.85546875" customWidth="1"/>
    <col min="2308" max="2308" width="13.28515625" customWidth="1"/>
    <col min="2309" max="2309" width="41.42578125" customWidth="1"/>
    <col min="2310" max="2310" width="18.5703125" customWidth="1"/>
    <col min="2311" max="2311" width="15.42578125" bestFit="1" customWidth="1"/>
    <col min="2561" max="2561" width="3.85546875" bestFit="1" customWidth="1"/>
    <col min="2562" max="2562" width="45.7109375" customWidth="1"/>
    <col min="2563" max="2563" width="17.85546875" customWidth="1"/>
    <col min="2564" max="2564" width="13.28515625" customWidth="1"/>
    <col min="2565" max="2565" width="41.42578125" customWidth="1"/>
    <col min="2566" max="2566" width="18.5703125" customWidth="1"/>
    <col min="2567" max="2567" width="15.42578125" bestFit="1" customWidth="1"/>
    <col min="2817" max="2817" width="3.85546875" bestFit="1" customWidth="1"/>
    <col min="2818" max="2818" width="45.7109375" customWidth="1"/>
    <col min="2819" max="2819" width="17.85546875" customWidth="1"/>
    <col min="2820" max="2820" width="13.28515625" customWidth="1"/>
    <col min="2821" max="2821" width="41.42578125" customWidth="1"/>
    <col min="2822" max="2822" width="18.5703125" customWidth="1"/>
    <col min="2823" max="2823" width="15.42578125" bestFit="1" customWidth="1"/>
    <col min="3073" max="3073" width="3.85546875" bestFit="1" customWidth="1"/>
    <col min="3074" max="3074" width="45.7109375" customWidth="1"/>
    <col min="3075" max="3075" width="17.85546875" customWidth="1"/>
    <col min="3076" max="3076" width="13.28515625" customWidth="1"/>
    <col min="3077" max="3077" width="41.42578125" customWidth="1"/>
    <col min="3078" max="3078" width="18.5703125" customWidth="1"/>
    <col min="3079" max="3079" width="15.42578125" bestFit="1" customWidth="1"/>
    <col min="3329" max="3329" width="3.85546875" bestFit="1" customWidth="1"/>
    <col min="3330" max="3330" width="45.7109375" customWidth="1"/>
    <col min="3331" max="3331" width="17.85546875" customWidth="1"/>
    <col min="3332" max="3332" width="13.28515625" customWidth="1"/>
    <col min="3333" max="3333" width="41.42578125" customWidth="1"/>
    <col min="3334" max="3334" width="18.5703125" customWidth="1"/>
    <col min="3335" max="3335" width="15.42578125" bestFit="1" customWidth="1"/>
    <col min="3585" max="3585" width="3.85546875" bestFit="1" customWidth="1"/>
    <col min="3586" max="3586" width="45.7109375" customWidth="1"/>
    <col min="3587" max="3587" width="17.85546875" customWidth="1"/>
    <col min="3588" max="3588" width="13.28515625" customWidth="1"/>
    <col min="3589" max="3589" width="41.42578125" customWidth="1"/>
    <col min="3590" max="3590" width="18.5703125" customWidth="1"/>
    <col min="3591" max="3591" width="15.42578125" bestFit="1" customWidth="1"/>
    <col min="3841" max="3841" width="3.85546875" bestFit="1" customWidth="1"/>
    <col min="3842" max="3842" width="45.7109375" customWidth="1"/>
    <col min="3843" max="3843" width="17.85546875" customWidth="1"/>
    <col min="3844" max="3844" width="13.28515625" customWidth="1"/>
    <col min="3845" max="3845" width="41.42578125" customWidth="1"/>
    <col min="3846" max="3846" width="18.5703125" customWidth="1"/>
    <col min="3847" max="3847" width="15.42578125" bestFit="1" customWidth="1"/>
    <col min="4097" max="4097" width="3.85546875" bestFit="1" customWidth="1"/>
    <col min="4098" max="4098" width="45.7109375" customWidth="1"/>
    <col min="4099" max="4099" width="17.85546875" customWidth="1"/>
    <col min="4100" max="4100" width="13.28515625" customWidth="1"/>
    <col min="4101" max="4101" width="41.42578125" customWidth="1"/>
    <col min="4102" max="4102" width="18.5703125" customWidth="1"/>
    <col min="4103" max="4103" width="15.42578125" bestFit="1" customWidth="1"/>
    <col min="4353" max="4353" width="3.85546875" bestFit="1" customWidth="1"/>
    <col min="4354" max="4354" width="45.7109375" customWidth="1"/>
    <col min="4355" max="4355" width="17.85546875" customWidth="1"/>
    <col min="4356" max="4356" width="13.28515625" customWidth="1"/>
    <col min="4357" max="4357" width="41.42578125" customWidth="1"/>
    <col min="4358" max="4358" width="18.5703125" customWidth="1"/>
    <col min="4359" max="4359" width="15.42578125" bestFit="1" customWidth="1"/>
    <col min="4609" max="4609" width="3.85546875" bestFit="1" customWidth="1"/>
    <col min="4610" max="4610" width="45.7109375" customWidth="1"/>
    <col min="4611" max="4611" width="17.85546875" customWidth="1"/>
    <col min="4612" max="4612" width="13.28515625" customWidth="1"/>
    <col min="4613" max="4613" width="41.42578125" customWidth="1"/>
    <col min="4614" max="4614" width="18.5703125" customWidth="1"/>
    <col min="4615" max="4615" width="15.42578125" bestFit="1" customWidth="1"/>
    <col min="4865" max="4865" width="3.85546875" bestFit="1" customWidth="1"/>
    <col min="4866" max="4866" width="45.7109375" customWidth="1"/>
    <col min="4867" max="4867" width="17.85546875" customWidth="1"/>
    <col min="4868" max="4868" width="13.28515625" customWidth="1"/>
    <col min="4869" max="4869" width="41.42578125" customWidth="1"/>
    <col min="4870" max="4870" width="18.5703125" customWidth="1"/>
    <col min="4871" max="4871" width="15.42578125" bestFit="1" customWidth="1"/>
    <col min="5121" max="5121" width="3.85546875" bestFit="1" customWidth="1"/>
    <col min="5122" max="5122" width="45.7109375" customWidth="1"/>
    <col min="5123" max="5123" width="17.85546875" customWidth="1"/>
    <col min="5124" max="5124" width="13.28515625" customWidth="1"/>
    <col min="5125" max="5125" width="41.42578125" customWidth="1"/>
    <col min="5126" max="5126" width="18.5703125" customWidth="1"/>
    <col min="5127" max="5127" width="15.42578125" bestFit="1" customWidth="1"/>
    <col min="5377" max="5377" width="3.85546875" bestFit="1" customWidth="1"/>
    <col min="5378" max="5378" width="45.7109375" customWidth="1"/>
    <col min="5379" max="5379" width="17.85546875" customWidth="1"/>
    <col min="5380" max="5380" width="13.28515625" customWidth="1"/>
    <col min="5381" max="5381" width="41.42578125" customWidth="1"/>
    <col min="5382" max="5382" width="18.5703125" customWidth="1"/>
    <col min="5383" max="5383" width="15.42578125" bestFit="1" customWidth="1"/>
    <col min="5633" max="5633" width="3.85546875" bestFit="1" customWidth="1"/>
    <col min="5634" max="5634" width="45.7109375" customWidth="1"/>
    <col min="5635" max="5635" width="17.85546875" customWidth="1"/>
    <col min="5636" max="5636" width="13.28515625" customWidth="1"/>
    <col min="5637" max="5637" width="41.42578125" customWidth="1"/>
    <col min="5638" max="5638" width="18.5703125" customWidth="1"/>
    <col min="5639" max="5639" width="15.42578125" bestFit="1" customWidth="1"/>
    <col min="5889" max="5889" width="3.85546875" bestFit="1" customWidth="1"/>
    <col min="5890" max="5890" width="45.7109375" customWidth="1"/>
    <col min="5891" max="5891" width="17.85546875" customWidth="1"/>
    <col min="5892" max="5892" width="13.28515625" customWidth="1"/>
    <col min="5893" max="5893" width="41.42578125" customWidth="1"/>
    <col min="5894" max="5894" width="18.5703125" customWidth="1"/>
    <col min="5895" max="5895" width="15.42578125" bestFit="1" customWidth="1"/>
    <col min="6145" max="6145" width="3.85546875" bestFit="1" customWidth="1"/>
    <col min="6146" max="6146" width="45.7109375" customWidth="1"/>
    <col min="6147" max="6147" width="17.85546875" customWidth="1"/>
    <col min="6148" max="6148" width="13.28515625" customWidth="1"/>
    <col min="6149" max="6149" width="41.42578125" customWidth="1"/>
    <col min="6150" max="6150" width="18.5703125" customWidth="1"/>
    <col min="6151" max="6151" width="15.42578125" bestFit="1" customWidth="1"/>
    <col min="6401" max="6401" width="3.85546875" bestFit="1" customWidth="1"/>
    <col min="6402" max="6402" width="45.7109375" customWidth="1"/>
    <col min="6403" max="6403" width="17.85546875" customWidth="1"/>
    <col min="6404" max="6404" width="13.28515625" customWidth="1"/>
    <col min="6405" max="6405" width="41.42578125" customWidth="1"/>
    <col min="6406" max="6406" width="18.5703125" customWidth="1"/>
    <col min="6407" max="6407" width="15.42578125" bestFit="1" customWidth="1"/>
    <col min="6657" max="6657" width="3.85546875" bestFit="1" customWidth="1"/>
    <col min="6658" max="6658" width="45.7109375" customWidth="1"/>
    <col min="6659" max="6659" width="17.85546875" customWidth="1"/>
    <col min="6660" max="6660" width="13.28515625" customWidth="1"/>
    <col min="6661" max="6661" width="41.42578125" customWidth="1"/>
    <col min="6662" max="6662" width="18.5703125" customWidth="1"/>
    <col min="6663" max="6663" width="15.42578125" bestFit="1" customWidth="1"/>
    <col min="6913" max="6913" width="3.85546875" bestFit="1" customWidth="1"/>
    <col min="6914" max="6914" width="45.7109375" customWidth="1"/>
    <col min="6915" max="6915" width="17.85546875" customWidth="1"/>
    <col min="6916" max="6916" width="13.28515625" customWidth="1"/>
    <col min="6917" max="6917" width="41.42578125" customWidth="1"/>
    <col min="6918" max="6918" width="18.5703125" customWidth="1"/>
    <col min="6919" max="6919" width="15.42578125" bestFit="1" customWidth="1"/>
    <col min="7169" max="7169" width="3.85546875" bestFit="1" customWidth="1"/>
    <col min="7170" max="7170" width="45.7109375" customWidth="1"/>
    <col min="7171" max="7171" width="17.85546875" customWidth="1"/>
    <col min="7172" max="7172" width="13.28515625" customWidth="1"/>
    <col min="7173" max="7173" width="41.42578125" customWidth="1"/>
    <col min="7174" max="7174" width="18.5703125" customWidth="1"/>
    <col min="7175" max="7175" width="15.42578125" bestFit="1" customWidth="1"/>
    <col min="7425" max="7425" width="3.85546875" bestFit="1" customWidth="1"/>
    <col min="7426" max="7426" width="45.7109375" customWidth="1"/>
    <col min="7427" max="7427" width="17.85546875" customWidth="1"/>
    <col min="7428" max="7428" width="13.28515625" customWidth="1"/>
    <col min="7429" max="7429" width="41.42578125" customWidth="1"/>
    <col min="7430" max="7430" width="18.5703125" customWidth="1"/>
    <col min="7431" max="7431" width="15.42578125" bestFit="1" customWidth="1"/>
    <col min="7681" max="7681" width="3.85546875" bestFit="1" customWidth="1"/>
    <col min="7682" max="7682" width="45.7109375" customWidth="1"/>
    <col min="7683" max="7683" width="17.85546875" customWidth="1"/>
    <col min="7684" max="7684" width="13.28515625" customWidth="1"/>
    <col min="7685" max="7685" width="41.42578125" customWidth="1"/>
    <col min="7686" max="7686" width="18.5703125" customWidth="1"/>
    <col min="7687" max="7687" width="15.42578125" bestFit="1" customWidth="1"/>
    <col min="7937" max="7937" width="3.85546875" bestFit="1" customWidth="1"/>
    <col min="7938" max="7938" width="45.7109375" customWidth="1"/>
    <col min="7939" max="7939" width="17.85546875" customWidth="1"/>
    <col min="7940" max="7940" width="13.28515625" customWidth="1"/>
    <col min="7941" max="7941" width="41.42578125" customWidth="1"/>
    <col min="7942" max="7942" width="18.5703125" customWidth="1"/>
    <col min="7943" max="7943" width="15.42578125" bestFit="1" customWidth="1"/>
    <col min="8193" max="8193" width="3.85546875" bestFit="1" customWidth="1"/>
    <col min="8194" max="8194" width="45.7109375" customWidth="1"/>
    <col min="8195" max="8195" width="17.85546875" customWidth="1"/>
    <col min="8196" max="8196" width="13.28515625" customWidth="1"/>
    <col min="8197" max="8197" width="41.42578125" customWidth="1"/>
    <col min="8198" max="8198" width="18.5703125" customWidth="1"/>
    <col min="8199" max="8199" width="15.42578125" bestFit="1" customWidth="1"/>
    <col min="8449" max="8449" width="3.85546875" bestFit="1" customWidth="1"/>
    <col min="8450" max="8450" width="45.7109375" customWidth="1"/>
    <col min="8451" max="8451" width="17.85546875" customWidth="1"/>
    <col min="8452" max="8452" width="13.28515625" customWidth="1"/>
    <col min="8453" max="8453" width="41.42578125" customWidth="1"/>
    <col min="8454" max="8454" width="18.5703125" customWidth="1"/>
    <col min="8455" max="8455" width="15.42578125" bestFit="1" customWidth="1"/>
    <col min="8705" max="8705" width="3.85546875" bestFit="1" customWidth="1"/>
    <col min="8706" max="8706" width="45.7109375" customWidth="1"/>
    <col min="8707" max="8707" width="17.85546875" customWidth="1"/>
    <col min="8708" max="8708" width="13.28515625" customWidth="1"/>
    <col min="8709" max="8709" width="41.42578125" customWidth="1"/>
    <col min="8710" max="8710" width="18.5703125" customWidth="1"/>
    <col min="8711" max="8711" width="15.42578125" bestFit="1" customWidth="1"/>
    <col min="8961" max="8961" width="3.85546875" bestFit="1" customWidth="1"/>
    <col min="8962" max="8962" width="45.7109375" customWidth="1"/>
    <col min="8963" max="8963" width="17.85546875" customWidth="1"/>
    <col min="8964" max="8964" width="13.28515625" customWidth="1"/>
    <col min="8965" max="8965" width="41.42578125" customWidth="1"/>
    <col min="8966" max="8966" width="18.5703125" customWidth="1"/>
    <col min="8967" max="8967" width="15.42578125" bestFit="1" customWidth="1"/>
    <col min="9217" max="9217" width="3.85546875" bestFit="1" customWidth="1"/>
    <col min="9218" max="9218" width="45.7109375" customWidth="1"/>
    <col min="9219" max="9219" width="17.85546875" customWidth="1"/>
    <col min="9220" max="9220" width="13.28515625" customWidth="1"/>
    <col min="9221" max="9221" width="41.42578125" customWidth="1"/>
    <col min="9222" max="9222" width="18.5703125" customWidth="1"/>
    <col min="9223" max="9223" width="15.42578125" bestFit="1" customWidth="1"/>
    <col min="9473" max="9473" width="3.85546875" bestFit="1" customWidth="1"/>
    <col min="9474" max="9474" width="45.7109375" customWidth="1"/>
    <col min="9475" max="9475" width="17.85546875" customWidth="1"/>
    <col min="9476" max="9476" width="13.28515625" customWidth="1"/>
    <col min="9477" max="9477" width="41.42578125" customWidth="1"/>
    <col min="9478" max="9478" width="18.5703125" customWidth="1"/>
    <col min="9479" max="9479" width="15.42578125" bestFit="1" customWidth="1"/>
    <col min="9729" max="9729" width="3.85546875" bestFit="1" customWidth="1"/>
    <col min="9730" max="9730" width="45.7109375" customWidth="1"/>
    <col min="9731" max="9731" width="17.85546875" customWidth="1"/>
    <col min="9732" max="9732" width="13.28515625" customWidth="1"/>
    <col min="9733" max="9733" width="41.42578125" customWidth="1"/>
    <col min="9734" max="9734" width="18.5703125" customWidth="1"/>
    <col min="9735" max="9735" width="15.42578125" bestFit="1" customWidth="1"/>
    <col min="9985" max="9985" width="3.85546875" bestFit="1" customWidth="1"/>
    <col min="9986" max="9986" width="45.7109375" customWidth="1"/>
    <col min="9987" max="9987" width="17.85546875" customWidth="1"/>
    <col min="9988" max="9988" width="13.28515625" customWidth="1"/>
    <col min="9989" max="9989" width="41.42578125" customWidth="1"/>
    <col min="9990" max="9990" width="18.5703125" customWidth="1"/>
    <col min="9991" max="9991" width="15.42578125" bestFit="1" customWidth="1"/>
    <col min="10241" max="10241" width="3.85546875" bestFit="1" customWidth="1"/>
    <col min="10242" max="10242" width="45.7109375" customWidth="1"/>
    <col min="10243" max="10243" width="17.85546875" customWidth="1"/>
    <col min="10244" max="10244" width="13.28515625" customWidth="1"/>
    <col min="10245" max="10245" width="41.42578125" customWidth="1"/>
    <col min="10246" max="10246" width="18.5703125" customWidth="1"/>
    <col min="10247" max="10247" width="15.42578125" bestFit="1" customWidth="1"/>
    <col min="10497" max="10497" width="3.85546875" bestFit="1" customWidth="1"/>
    <col min="10498" max="10498" width="45.7109375" customWidth="1"/>
    <col min="10499" max="10499" width="17.85546875" customWidth="1"/>
    <col min="10500" max="10500" width="13.28515625" customWidth="1"/>
    <col min="10501" max="10501" width="41.42578125" customWidth="1"/>
    <col min="10502" max="10502" width="18.5703125" customWidth="1"/>
    <col min="10503" max="10503" width="15.42578125" bestFit="1" customWidth="1"/>
    <col min="10753" max="10753" width="3.85546875" bestFit="1" customWidth="1"/>
    <col min="10754" max="10754" width="45.7109375" customWidth="1"/>
    <col min="10755" max="10755" width="17.85546875" customWidth="1"/>
    <col min="10756" max="10756" width="13.28515625" customWidth="1"/>
    <col min="10757" max="10757" width="41.42578125" customWidth="1"/>
    <col min="10758" max="10758" width="18.5703125" customWidth="1"/>
    <col min="10759" max="10759" width="15.42578125" bestFit="1" customWidth="1"/>
    <col min="11009" max="11009" width="3.85546875" bestFit="1" customWidth="1"/>
    <col min="11010" max="11010" width="45.7109375" customWidth="1"/>
    <col min="11011" max="11011" width="17.85546875" customWidth="1"/>
    <col min="11012" max="11012" width="13.28515625" customWidth="1"/>
    <col min="11013" max="11013" width="41.42578125" customWidth="1"/>
    <col min="11014" max="11014" width="18.5703125" customWidth="1"/>
    <col min="11015" max="11015" width="15.42578125" bestFit="1" customWidth="1"/>
    <col min="11265" max="11265" width="3.85546875" bestFit="1" customWidth="1"/>
    <col min="11266" max="11266" width="45.7109375" customWidth="1"/>
    <col min="11267" max="11267" width="17.85546875" customWidth="1"/>
    <col min="11268" max="11268" width="13.28515625" customWidth="1"/>
    <col min="11269" max="11269" width="41.42578125" customWidth="1"/>
    <col min="11270" max="11270" width="18.5703125" customWidth="1"/>
    <col min="11271" max="11271" width="15.42578125" bestFit="1" customWidth="1"/>
    <col min="11521" max="11521" width="3.85546875" bestFit="1" customWidth="1"/>
    <col min="11522" max="11522" width="45.7109375" customWidth="1"/>
    <col min="11523" max="11523" width="17.85546875" customWidth="1"/>
    <col min="11524" max="11524" width="13.28515625" customWidth="1"/>
    <col min="11525" max="11525" width="41.42578125" customWidth="1"/>
    <col min="11526" max="11526" width="18.5703125" customWidth="1"/>
    <col min="11527" max="11527" width="15.42578125" bestFit="1" customWidth="1"/>
    <col min="11777" max="11777" width="3.85546875" bestFit="1" customWidth="1"/>
    <col min="11778" max="11778" width="45.7109375" customWidth="1"/>
    <col min="11779" max="11779" width="17.85546875" customWidth="1"/>
    <col min="11780" max="11780" width="13.28515625" customWidth="1"/>
    <col min="11781" max="11781" width="41.42578125" customWidth="1"/>
    <col min="11782" max="11782" width="18.5703125" customWidth="1"/>
    <col min="11783" max="11783" width="15.42578125" bestFit="1" customWidth="1"/>
    <col min="12033" max="12033" width="3.85546875" bestFit="1" customWidth="1"/>
    <col min="12034" max="12034" width="45.7109375" customWidth="1"/>
    <col min="12035" max="12035" width="17.85546875" customWidth="1"/>
    <col min="12036" max="12036" width="13.28515625" customWidth="1"/>
    <col min="12037" max="12037" width="41.42578125" customWidth="1"/>
    <col min="12038" max="12038" width="18.5703125" customWidth="1"/>
    <col min="12039" max="12039" width="15.42578125" bestFit="1" customWidth="1"/>
    <col min="12289" max="12289" width="3.85546875" bestFit="1" customWidth="1"/>
    <col min="12290" max="12290" width="45.7109375" customWidth="1"/>
    <col min="12291" max="12291" width="17.85546875" customWidth="1"/>
    <col min="12292" max="12292" width="13.28515625" customWidth="1"/>
    <col min="12293" max="12293" width="41.42578125" customWidth="1"/>
    <col min="12294" max="12294" width="18.5703125" customWidth="1"/>
    <col min="12295" max="12295" width="15.42578125" bestFit="1" customWidth="1"/>
    <col min="12545" max="12545" width="3.85546875" bestFit="1" customWidth="1"/>
    <col min="12546" max="12546" width="45.7109375" customWidth="1"/>
    <col min="12547" max="12547" width="17.85546875" customWidth="1"/>
    <col min="12548" max="12548" width="13.28515625" customWidth="1"/>
    <col min="12549" max="12549" width="41.42578125" customWidth="1"/>
    <col min="12550" max="12550" width="18.5703125" customWidth="1"/>
    <col min="12551" max="12551" width="15.42578125" bestFit="1" customWidth="1"/>
    <col min="12801" max="12801" width="3.85546875" bestFit="1" customWidth="1"/>
    <col min="12802" max="12802" width="45.7109375" customWidth="1"/>
    <col min="12803" max="12803" width="17.85546875" customWidth="1"/>
    <col min="12804" max="12804" width="13.28515625" customWidth="1"/>
    <col min="12805" max="12805" width="41.42578125" customWidth="1"/>
    <col min="12806" max="12806" width="18.5703125" customWidth="1"/>
    <col min="12807" max="12807" width="15.42578125" bestFit="1" customWidth="1"/>
    <col min="13057" max="13057" width="3.85546875" bestFit="1" customWidth="1"/>
    <col min="13058" max="13058" width="45.7109375" customWidth="1"/>
    <col min="13059" max="13059" width="17.85546875" customWidth="1"/>
    <col min="13060" max="13060" width="13.28515625" customWidth="1"/>
    <col min="13061" max="13061" width="41.42578125" customWidth="1"/>
    <col min="13062" max="13062" width="18.5703125" customWidth="1"/>
    <col min="13063" max="13063" width="15.42578125" bestFit="1" customWidth="1"/>
    <col min="13313" max="13313" width="3.85546875" bestFit="1" customWidth="1"/>
    <col min="13314" max="13314" width="45.7109375" customWidth="1"/>
    <col min="13315" max="13315" width="17.85546875" customWidth="1"/>
    <col min="13316" max="13316" width="13.28515625" customWidth="1"/>
    <col min="13317" max="13317" width="41.42578125" customWidth="1"/>
    <col min="13318" max="13318" width="18.5703125" customWidth="1"/>
    <col min="13319" max="13319" width="15.42578125" bestFit="1" customWidth="1"/>
    <col min="13569" max="13569" width="3.85546875" bestFit="1" customWidth="1"/>
    <col min="13570" max="13570" width="45.7109375" customWidth="1"/>
    <col min="13571" max="13571" width="17.85546875" customWidth="1"/>
    <col min="13572" max="13572" width="13.28515625" customWidth="1"/>
    <col min="13573" max="13573" width="41.42578125" customWidth="1"/>
    <col min="13574" max="13574" width="18.5703125" customWidth="1"/>
    <col min="13575" max="13575" width="15.42578125" bestFit="1" customWidth="1"/>
    <col min="13825" max="13825" width="3.85546875" bestFit="1" customWidth="1"/>
    <col min="13826" max="13826" width="45.7109375" customWidth="1"/>
    <col min="13827" max="13827" width="17.85546875" customWidth="1"/>
    <col min="13828" max="13828" width="13.28515625" customWidth="1"/>
    <col min="13829" max="13829" width="41.42578125" customWidth="1"/>
    <col min="13830" max="13830" width="18.5703125" customWidth="1"/>
    <col min="13831" max="13831" width="15.42578125" bestFit="1" customWidth="1"/>
    <col min="14081" max="14081" width="3.85546875" bestFit="1" customWidth="1"/>
    <col min="14082" max="14082" width="45.7109375" customWidth="1"/>
    <col min="14083" max="14083" width="17.85546875" customWidth="1"/>
    <col min="14084" max="14084" width="13.28515625" customWidth="1"/>
    <col min="14085" max="14085" width="41.42578125" customWidth="1"/>
    <col min="14086" max="14086" width="18.5703125" customWidth="1"/>
    <col min="14087" max="14087" width="15.42578125" bestFit="1" customWidth="1"/>
    <col min="14337" max="14337" width="3.85546875" bestFit="1" customWidth="1"/>
    <col min="14338" max="14338" width="45.7109375" customWidth="1"/>
    <col min="14339" max="14339" width="17.85546875" customWidth="1"/>
    <col min="14340" max="14340" width="13.28515625" customWidth="1"/>
    <col min="14341" max="14341" width="41.42578125" customWidth="1"/>
    <col min="14342" max="14342" width="18.5703125" customWidth="1"/>
    <col min="14343" max="14343" width="15.42578125" bestFit="1" customWidth="1"/>
    <col min="14593" max="14593" width="3.85546875" bestFit="1" customWidth="1"/>
    <col min="14594" max="14594" width="45.7109375" customWidth="1"/>
    <col min="14595" max="14595" width="17.85546875" customWidth="1"/>
    <col min="14596" max="14596" width="13.28515625" customWidth="1"/>
    <col min="14597" max="14597" width="41.42578125" customWidth="1"/>
    <col min="14598" max="14598" width="18.5703125" customWidth="1"/>
    <col min="14599" max="14599" width="15.42578125" bestFit="1" customWidth="1"/>
    <col min="14849" max="14849" width="3.85546875" bestFit="1" customWidth="1"/>
    <col min="14850" max="14850" width="45.7109375" customWidth="1"/>
    <col min="14851" max="14851" width="17.85546875" customWidth="1"/>
    <col min="14852" max="14852" width="13.28515625" customWidth="1"/>
    <col min="14853" max="14853" width="41.42578125" customWidth="1"/>
    <col min="14854" max="14854" width="18.5703125" customWidth="1"/>
    <col min="14855" max="14855" width="15.42578125" bestFit="1" customWidth="1"/>
    <col min="15105" max="15105" width="3.85546875" bestFit="1" customWidth="1"/>
    <col min="15106" max="15106" width="45.7109375" customWidth="1"/>
    <col min="15107" max="15107" width="17.85546875" customWidth="1"/>
    <col min="15108" max="15108" width="13.28515625" customWidth="1"/>
    <col min="15109" max="15109" width="41.42578125" customWidth="1"/>
    <col min="15110" max="15110" width="18.5703125" customWidth="1"/>
    <col min="15111" max="15111" width="15.42578125" bestFit="1" customWidth="1"/>
    <col min="15361" max="15361" width="3.85546875" bestFit="1" customWidth="1"/>
    <col min="15362" max="15362" width="45.7109375" customWidth="1"/>
    <col min="15363" max="15363" width="17.85546875" customWidth="1"/>
    <col min="15364" max="15364" width="13.28515625" customWidth="1"/>
    <col min="15365" max="15365" width="41.42578125" customWidth="1"/>
    <col min="15366" max="15366" width="18.5703125" customWidth="1"/>
    <col min="15367" max="15367" width="15.42578125" bestFit="1" customWidth="1"/>
    <col min="15617" max="15617" width="3.85546875" bestFit="1" customWidth="1"/>
    <col min="15618" max="15618" width="45.7109375" customWidth="1"/>
    <col min="15619" max="15619" width="17.85546875" customWidth="1"/>
    <col min="15620" max="15620" width="13.28515625" customWidth="1"/>
    <col min="15621" max="15621" width="41.42578125" customWidth="1"/>
    <col min="15622" max="15622" width="18.5703125" customWidth="1"/>
    <col min="15623" max="15623" width="15.42578125" bestFit="1" customWidth="1"/>
    <col min="15873" max="15873" width="3.85546875" bestFit="1" customWidth="1"/>
    <col min="15874" max="15874" width="45.7109375" customWidth="1"/>
    <col min="15875" max="15875" width="17.85546875" customWidth="1"/>
    <col min="15876" max="15876" width="13.28515625" customWidth="1"/>
    <col min="15877" max="15877" width="41.42578125" customWidth="1"/>
    <col min="15878" max="15878" width="18.5703125" customWidth="1"/>
    <col min="15879" max="15879" width="15.42578125" bestFit="1" customWidth="1"/>
    <col min="16129" max="16129" width="3.85546875" bestFit="1" customWidth="1"/>
    <col min="16130" max="16130" width="45.7109375" customWidth="1"/>
    <col min="16131" max="16131" width="17.85546875" customWidth="1"/>
    <col min="16132" max="16132" width="13.28515625" customWidth="1"/>
    <col min="16133" max="16133" width="41.42578125" customWidth="1"/>
    <col min="16134" max="16134" width="18.5703125" customWidth="1"/>
    <col min="16135" max="16135" width="15.42578125" bestFit="1" customWidth="1"/>
  </cols>
  <sheetData>
    <row r="1" spans="1:8" ht="16.5" thickBot="1" x14ac:dyDescent="0.3">
      <c r="A1" s="124"/>
      <c r="B1" s="125" t="s">
        <v>77</v>
      </c>
      <c r="C1" s="126"/>
      <c r="D1" s="126"/>
      <c r="E1" s="127"/>
      <c r="F1" s="124"/>
      <c r="G1" s="148"/>
    </row>
    <row r="2" spans="1:8" ht="15.75" x14ac:dyDescent="0.25">
      <c r="A2" s="124"/>
      <c r="B2" s="128" t="s">
        <v>78</v>
      </c>
      <c r="C2" s="128" t="s">
        <v>79</v>
      </c>
      <c r="D2" s="128" t="s">
        <v>80</v>
      </c>
      <c r="E2" s="128" t="s">
        <v>81</v>
      </c>
      <c r="F2" s="128" t="s">
        <v>82</v>
      </c>
      <c r="G2" s="149" t="s">
        <v>83</v>
      </c>
    </row>
    <row r="3" spans="1:8" s="133" customFormat="1" ht="15.75" x14ac:dyDescent="0.25">
      <c r="A3" s="129">
        <v>1</v>
      </c>
      <c r="B3" s="227" t="s">
        <v>84</v>
      </c>
      <c r="C3" s="130" t="s">
        <v>85</v>
      </c>
      <c r="D3" s="130" t="s">
        <v>86</v>
      </c>
      <c r="E3" s="131" t="s">
        <v>87</v>
      </c>
      <c r="F3" s="132" t="s">
        <v>88</v>
      </c>
      <c r="G3" s="132">
        <v>751</v>
      </c>
      <c r="H3" s="147" t="s">
        <v>57</v>
      </c>
    </row>
    <row r="4" spans="1:8" s="133" customFormat="1" ht="15.75" x14ac:dyDescent="0.25">
      <c r="A4" s="129">
        <v>2</v>
      </c>
      <c r="B4" s="227" t="s">
        <v>89</v>
      </c>
      <c r="C4" s="130" t="s">
        <v>90</v>
      </c>
      <c r="D4" s="130" t="s">
        <v>91</v>
      </c>
      <c r="E4" s="131" t="s">
        <v>92</v>
      </c>
      <c r="F4" s="132">
        <v>4252146054</v>
      </c>
      <c r="G4" s="132">
        <v>1647</v>
      </c>
      <c r="H4" s="147" t="s">
        <v>57</v>
      </c>
    </row>
    <row r="5" spans="1:8" s="133" customFormat="1" ht="15.75" x14ac:dyDescent="0.25">
      <c r="A5" s="129">
        <v>3</v>
      </c>
      <c r="B5" s="227" t="s">
        <v>93</v>
      </c>
      <c r="C5" s="130" t="s">
        <v>94</v>
      </c>
      <c r="D5" s="130" t="s">
        <v>95</v>
      </c>
      <c r="E5" s="131" t="s">
        <v>96</v>
      </c>
      <c r="F5" s="132" t="s">
        <v>97</v>
      </c>
      <c r="G5" s="132">
        <v>2557</v>
      </c>
      <c r="H5" s="147" t="s">
        <v>57</v>
      </c>
    </row>
    <row r="6" spans="1:8" s="133" customFormat="1" ht="15.75" x14ac:dyDescent="0.25">
      <c r="A6" s="129">
        <v>4</v>
      </c>
      <c r="B6" s="227" t="s">
        <v>98</v>
      </c>
      <c r="C6" s="134" t="s">
        <v>99</v>
      </c>
      <c r="D6" s="130" t="s">
        <v>100</v>
      </c>
      <c r="E6" s="135" t="s">
        <v>101</v>
      </c>
      <c r="F6" s="132">
        <v>2082068837</v>
      </c>
      <c r="G6" s="132">
        <v>341</v>
      </c>
      <c r="H6" s="147" t="s">
        <v>57</v>
      </c>
    </row>
    <row r="7" spans="1:8" s="133" customFormat="1" ht="15.75" x14ac:dyDescent="0.25">
      <c r="A7" s="129">
        <v>5</v>
      </c>
      <c r="B7" s="227" t="s">
        <v>102</v>
      </c>
      <c r="C7" s="130" t="s">
        <v>103</v>
      </c>
      <c r="D7" s="130" t="s">
        <v>104</v>
      </c>
      <c r="E7" s="131" t="s">
        <v>105</v>
      </c>
      <c r="F7" s="132" t="s">
        <v>106</v>
      </c>
      <c r="G7" s="132">
        <v>832</v>
      </c>
      <c r="H7" s="147" t="s">
        <v>57</v>
      </c>
    </row>
    <row r="8" spans="1:8" s="133" customFormat="1" ht="15.75" x14ac:dyDescent="0.25">
      <c r="A8" s="129">
        <v>6</v>
      </c>
      <c r="B8" s="227" t="s">
        <v>107</v>
      </c>
      <c r="C8" s="134" t="s">
        <v>108</v>
      </c>
      <c r="D8" s="134" t="s">
        <v>109</v>
      </c>
      <c r="E8" s="131" t="s">
        <v>110</v>
      </c>
      <c r="F8" s="132" t="s">
        <v>111</v>
      </c>
      <c r="G8" s="132">
        <v>367</v>
      </c>
      <c r="H8" s="147" t="s">
        <v>57</v>
      </c>
    </row>
    <row r="9" spans="1:8" s="133" customFormat="1" ht="15.75" x14ac:dyDescent="0.25">
      <c r="A9" s="129">
        <v>7</v>
      </c>
      <c r="B9" s="227" t="s">
        <v>112</v>
      </c>
      <c r="C9" s="130" t="s">
        <v>113</v>
      </c>
      <c r="D9" s="130" t="s">
        <v>114</v>
      </c>
      <c r="E9" s="131" t="s">
        <v>115</v>
      </c>
      <c r="F9" s="132" t="s">
        <v>116</v>
      </c>
      <c r="G9" s="132">
        <v>2261</v>
      </c>
      <c r="H9" s="147" t="s">
        <v>57</v>
      </c>
    </row>
    <row r="10" spans="1:8" s="133" customFormat="1" ht="15.75" x14ac:dyDescent="0.25">
      <c r="A10" s="129">
        <v>8</v>
      </c>
      <c r="B10" s="237" t="s">
        <v>63</v>
      </c>
      <c r="C10" s="130" t="s">
        <v>117</v>
      </c>
      <c r="D10" s="130" t="s">
        <v>118</v>
      </c>
      <c r="E10" s="131" t="s">
        <v>119</v>
      </c>
      <c r="F10" s="132" t="s">
        <v>120</v>
      </c>
      <c r="G10" s="132">
        <v>1763</v>
      </c>
      <c r="H10" s="147" t="s">
        <v>57</v>
      </c>
    </row>
    <row r="11" spans="1:8" s="133" customFormat="1" ht="15.75" x14ac:dyDescent="0.25">
      <c r="A11" s="129">
        <v>9</v>
      </c>
      <c r="B11" s="136" t="s">
        <v>121</v>
      </c>
      <c r="C11" s="130" t="s">
        <v>122</v>
      </c>
      <c r="D11" s="130" t="s">
        <v>123</v>
      </c>
      <c r="E11" s="131" t="s">
        <v>124</v>
      </c>
      <c r="F11" s="132" t="s">
        <v>125</v>
      </c>
      <c r="G11" s="132">
        <v>2325</v>
      </c>
      <c r="H11" s="147" t="s">
        <v>57</v>
      </c>
    </row>
    <row r="12" spans="1:8" s="133" customFormat="1" ht="15.75" x14ac:dyDescent="0.25">
      <c r="A12" s="129"/>
      <c r="B12" s="137"/>
      <c r="C12" s="130"/>
      <c r="D12" s="130"/>
      <c r="E12" s="131"/>
      <c r="F12" s="132"/>
      <c r="G12" s="132"/>
      <c r="H12" s="147"/>
    </row>
    <row r="13" spans="1:8" s="133" customFormat="1" ht="15.75" x14ac:dyDescent="0.25">
      <c r="A13" s="129"/>
      <c r="B13" s="138"/>
      <c r="C13" s="139"/>
      <c r="D13" s="139"/>
      <c r="E13" s="140"/>
      <c r="F13" s="124"/>
      <c r="G13" s="148"/>
      <c r="H13" s="147"/>
    </row>
    <row r="14" spans="1:8" x14ac:dyDescent="0.2">
      <c r="B14" s="141"/>
      <c r="C14" s="141"/>
      <c r="D14" s="141"/>
      <c r="E14" s="142"/>
    </row>
    <row r="15" spans="1:8" x14ac:dyDescent="0.2">
      <c r="C15" s="141"/>
      <c r="D15" s="141"/>
      <c r="E15" s="142"/>
    </row>
    <row r="16" spans="1:8" x14ac:dyDescent="0.2">
      <c r="C16" s="141"/>
      <c r="D16" s="141"/>
      <c r="E16" s="142"/>
    </row>
    <row r="17" spans="1:5" x14ac:dyDescent="0.2">
      <c r="A17" s="143"/>
      <c r="C17" s="144"/>
      <c r="D17" s="144"/>
      <c r="E17" s="142"/>
    </row>
    <row r="18" spans="1:5" x14ac:dyDescent="0.2">
      <c r="A18" s="143"/>
    </row>
    <row r="19" spans="1:5" x14ac:dyDescent="0.2">
      <c r="A19" s="145"/>
    </row>
    <row r="20" spans="1:5" x14ac:dyDescent="0.2">
      <c r="A20" s="145"/>
    </row>
    <row r="21" spans="1:5" x14ac:dyDescent="0.2">
      <c r="A21" s="145"/>
    </row>
    <row r="22" spans="1:5" x14ac:dyDescent="0.2">
      <c r="A22" s="145"/>
    </row>
    <row r="23" spans="1:5" x14ac:dyDescent="0.2">
      <c r="A23" s="145"/>
    </row>
    <row r="24" spans="1:5" x14ac:dyDescent="0.2">
      <c r="A24" s="145"/>
    </row>
    <row r="25" spans="1:5" x14ac:dyDescent="0.2">
      <c r="A25" s="145"/>
    </row>
    <row r="26" spans="1:5" x14ac:dyDescent="0.2">
      <c r="A26" s="145"/>
    </row>
    <row r="27" spans="1:5" x14ac:dyDescent="0.2">
      <c r="A27" s="145"/>
    </row>
    <row r="28" spans="1:5" x14ac:dyDescent="0.2">
      <c r="A28" s="145"/>
    </row>
    <row r="29" spans="1:5" x14ac:dyDescent="0.2">
      <c r="A29" s="145"/>
    </row>
    <row r="30" spans="1:5" x14ac:dyDescent="0.2">
      <c r="A30" s="145"/>
    </row>
  </sheetData>
  <hyperlinks>
    <hyperlink ref="E8" r:id="rId1"/>
    <hyperlink ref="E6" r:id="rId2"/>
    <hyperlink ref="E7" r:id="rId3"/>
    <hyperlink ref="E9" r:id="rId4"/>
    <hyperlink ref="E5" r:id="rId5"/>
    <hyperlink ref="E10" r:id="rId6"/>
    <hyperlink ref="E3" r:id="rId7"/>
    <hyperlink ref="E4" r:id="rId8"/>
    <hyperlink ref="E11" r:id="rId9"/>
  </hyperlinks>
  <pageMargins left="0.2" right="0.28000000000000003" top="1" bottom="1" header="0.5" footer="0.5"/>
  <pageSetup scale="130" orientation="landscape" r:id="rId1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4"/>
  <sheetViews>
    <sheetView workbookViewId="0">
      <selection activeCell="B5" sqref="B5"/>
    </sheetView>
  </sheetViews>
  <sheetFormatPr defaultRowHeight="12.75" x14ac:dyDescent="0.2"/>
  <cols>
    <col min="3" max="3" width="15.42578125" customWidth="1"/>
  </cols>
  <sheetData>
    <row r="3" spans="2:14" x14ac:dyDescent="0.2">
      <c r="B3">
        <v>64000</v>
      </c>
      <c r="C3" t="s">
        <v>173</v>
      </c>
      <c r="D3">
        <v>2030</v>
      </c>
      <c r="E3" t="s">
        <v>174</v>
      </c>
    </row>
    <row r="4" spans="2:14" x14ac:dyDescent="0.2">
      <c r="B4">
        <v>15.8</v>
      </c>
      <c r="C4" t="s">
        <v>175</v>
      </c>
      <c r="E4" t="s">
        <v>176</v>
      </c>
    </row>
    <row r="5" spans="2:14" x14ac:dyDescent="0.2">
      <c r="B5">
        <v>24</v>
      </c>
      <c r="C5" t="s">
        <v>177</v>
      </c>
      <c r="D5">
        <v>2014</v>
      </c>
      <c r="E5" t="s">
        <v>178</v>
      </c>
    </row>
    <row r="6" spans="2:14" x14ac:dyDescent="0.2">
      <c r="B6">
        <v>1.57</v>
      </c>
      <c r="C6" t="s">
        <v>179</v>
      </c>
      <c r="E6" t="s">
        <v>180</v>
      </c>
      <c r="M6">
        <v>1.67</v>
      </c>
      <c r="N6" t="s">
        <v>181</v>
      </c>
    </row>
    <row r="7" spans="2:14" x14ac:dyDescent="0.2">
      <c r="B7">
        <v>54.5</v>
      </c>
      <c r="C7" t="s">
        <v>177</v>
      </c>
      <c r="D7">
        <v>2030</v>
      </c>
      <c r="E7" t="s">
        <v>184</v>
      </c>
    </row>
    <row r="11" spans="2:14" x14ac:dyDescent="0.2">
      <c r="B11">
        <f>(B3/B6)</f>
        <v>40764.331210191078</v>
      </c>
      <c r="C11" t="s">
        <v>182</v>
      </c>
    </row>
    <row r="12" spans="2:14" x14ac:dyDescent="0.2">
      <c r="B12">
        <f>B11*B4</f>
        <v>644076.43312101904</v>
      </c>
      <c r="C12" t="s">
        <v>183</v>
      </c>
    </row>
    <row r="13" spans="2:14" x14ac:dyDescent="0.2">
      <c r="B13">
        <f>B12/B5</f>
        <v>26836.518046709127</v>
      </c>
      <c r="C13" t="s">
        <v>185</v>
      </c>
    </row>
    <row r="14" spans="2:14" x14ac:dyDescent="0.2">
      <c r="B14">
        <f>B12/B7</f>
        <v>11817.916204055395</v>
      </c>
      <c r="C14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24" sqref="I24"/>
    </sheetView>
  </sheetViews>
  <sheetFormatPr defaultColWidth="9.140625" defaultRowHeight="15" x14ac:dyDescent="0.25"/>
  <cols>
    <col min="1" max="1" width="0" style="152" hidden="1" customWidth="1"/>
    <col min="2" max="2" width="41.5703125" style="174" customWidth="1"/>
    <col min="3" max="3" width="17.5703125" style="153" bestFit="1" customWidth="1"/>
    <col min="4" max="5" width="9.140625" style="152" hidden="1" customWidth="1"/>
    <col min="6" max="6" width="41.5703125" style="152" hidden="1" customWidth="1"/>
    <col min="7" max="7" width="40.5703125" style="152" hidden="1" customWidth="1"/>
    <col min="8" max="8" width="46.28515625" style="152" hidden="1" customWidth="1"/>
    <col min="9" max="9" width="28.7109375" style="152" customWidth="1"/>
    <col min="10" max="12" width="9.140625" style="152" hidden="1" customWidth="1"/>
    <col min="13" max="13" width="39.42578125" style="152" hidden="1" customWidth="1"/>
    <col min="14" max="16384" width="9.140625" style="152"/>
  </cols>
  <sheetData>
    <row r="1" spans="2:12" ht="30" x14ac:dyDescent="0.25">
      <c r="B1" s="173" t="s">
        <v>417</v>
      </c>
      <c r="D1" s="188"/>
      <c r="E1" s="188"/>
      <c r="F1" s="188"/>
      <c r="G1" s="188"/>
      <c r="H1" s="188"/>
      <c r="I1" s="188"/>
      <c r="J1" s="188"/>
      <c r="K1" s="188"/>
      <c r="L1" s="188"/>
    </row>
    <row r="2" spans="2:12" s="185" customFormat="1" ht="84" customHeight="1" x14ac:dyDescent="0.25">
      <c r="B2" s="187" t="s">
        <v>329</v>
      </c>
      <c r="D2" s="186" t="s">
        <v>325</v>
      </c>
      <c r="E2" s="186" t="s">
        <v>324</v>
      </c>
      <c r="F2" s="186" t="s">
        <v>322</v>
      </c>
      <c r="G2" s="186" t="s">
        <v>328</v>
      </c>
      <c r="H2" s="186" t="s">
        <v>321</v>
      </c>
      <c r="I2" s="186" t="s">
        <v>320</v>
      </c>
      <c r="J2" s="186" t="s">
        <v>323</v>
      </c>
      <c r="K2" s="186" t="s">
        <v>326</v>
      </c>
      <c r="L2" s="186" t="s">
        <v>327</v>
      </c>
    </row>
    <row r="3" spans="2:12" x14ac:dyDescent="0.25">
      <c r="B3" s="184" t="s">
        <v>319</v>
      </c>
      <c r="C3" s="183" t="s">
        <v>318</v>
      </c>
      <c r="D3" s="161">
        <f>SUM(D4:D18)</f>
        <v>1.1500000000000001</v>
      </c>
      <c r="E3" s="161">
        <f>SUM(E4:E18)</f>
        <v>1.6500000000000001</v>
      </c>
      <c r="F3" s="224">
        <f>SUM(F4:F18)</f>
        <v>1.7999999999999998</v>
      </c>
      <c r="G3" s="224">
        <f>SUM(G4:G18)</f>
        <v>1.82</v>
      </c>
      <c r="H3" s="224">
        <f>SUM(H4:H18)</f>
        <v>1.9500000000000002</v>
      </c>
      <c r="I3" s="161">
        <v>0</v>
      </c>
      <c r="J3" s="161">
        <f>SUM(J4:J18)</f>
        <v>1.7000000000000002</v>
      </c>
      <c r="K3" s="161">
        <f>SUM(K4:K18)</f>
        <v>1.5</v>
      </c>
      <c r="L3" s="161">
        <f>SUM(L4:L18)</f>
        <v>1.7400000000000002</v>
      </c>
    </row>
    <row r="4" spans="2:12" s="158" customFormat="1" ht="25.5" customHeight="1" x14ac:dyDescent="0.2">
      <c r="B4" s="175" t="s">
        <v>317</v>
      </c>
      <c r="C4" s="156">
        <v>0.2</v>
      </c>
      <c r="D4" s="155">
        <v>0.05</v>
      </c>
      <c r="E4" s="155">
        <v>0.05</v>
      </c>
      <c r="F4" s="193">
        <v>0.1</v>
      </c>
      <c r="G4" s="193">
        <v>0.05</v>
      </c>
      <c r="H4" s="193">
        <v>0.1</v>
      </c>
      <c r="I4" s="193"/>
      <c r="J4" s="155">
        <v>0.1</v>
      </c>
      <c r="K4" s="155"/>
      <c r="L4" s="155">
        <v>0.1</v>
      </c>
    </row>
    <row r="5" spans="2:12" s="158" customFormat="1" ht="25.5" customHeight="1" x14ac:dyDescent="0.2">
      <c r="B5" s="175" t="s">
        <v>316</v>
      </c>
      <c r="C5" s="156">
        <v>0.2</v>
      </c>
      <c r="D5" s="155">
        <v>0.2</v>
      </c>
      <c r="E5" s="155">
        <v>0.15</v>
      </c>
      <c r="F5" s="193">
        <v>0.15</v>
      </c>
      <c r="G5" s="193">
        <v>0.15</v>
      </c>
      <c r="H5" s="193">
        <v>0.05</v>
      </c>
      <c r="I5" s="193"/>
      <c r="J5" s="155">
        <v>0.1</v>
      </c>
      <c r="K5" s="155"/>
      <c r="L5" s="155">
        <v>0.15</v>
      </c>
    </row>
    <row r="6" spans="2:12" s="158" customFormat="1" ht="25.5" customHeight="1" x14ac:dyDescent="0.2">
      <c r="B6" s="175" t="s">
        <v>315</v>
      </c>
      <c r="C6" s="156">
        <v>0.2</v>
      </c>
      <c r="D6" s="155">
        <v>0.15</v>
      </c>
      <c r="E6" s="155">
        <v>0.1</v>
      </c>
      <c r="F6" s="193">
        <v>0.15</v>
      </c>
      <c r="G6" s="193">
        <v>0.1</v>
      </c>
      <c r="H6" s="193">
        <v>0.15</v>
      </c>
      <c r="I6" s="193"/>
      <c r="J6" s="155">
        <v>0.05</v>
      </c>
      <c r="K6" s="155"/>
      <c r="L6" s="155">
        <v>0.05</v>
      </c>
    </row>
    <row r="7" spans="2:12" s="158" customFormat="1" ht="25.5" customHeight="1" x14ac:dyDescent="0.2">
      <c r="B7" s="175" t="s">
        <v>314</v>
      </c>
      <c r="C7" s="156">
        <v>0.2</v>
      </c>
      <c r="D7" s="155">
        <v>0.15</v>
      </c>
      <c r="E7" s="155">
        <v>0.15</v>
      </c>
      <c r="F7" s="193">
        <v>0.2</v>
      </c>
      <c r="G7" s="193">
        <v>0.1</v>
      </c>
      <c r="H7" s="193">
        <v>0.15</v>
      </c>
      <c r="I7" s="193"/>
      <c r="J7" s="155">
        <v>0.15</v>
      </c>
      <c r="K7" s="155"/>
      <c r="L7" s="155">
        <v>0.15</v>
      </c>
    </row>
    <row r="8" spans="2:12" s="158" customFormat="1" ht="25.5" customHeight="1" x14ac:dyDescent="0.2">
      <c r="B8" s="175" t="s">
        <v>313</v>
      </c>
      <c r="C8" s="156">
        <v>0.2</v>
      </c>
      <c r="D8" s="155">
        <v>0.1</v>
      </c>
      <c r="E8" s="155">
        <v>0.1</v>
      </c>
      <c r="F8" s="193">
        <v>0</v>
      </c>
      <c r="G8" s="193">
        <v>0.05</v>
      </c>
      <c r="H8" s="193">
        <v>0.05</v>
      </c>
      <c r="I8" s="193"/>
      <c r="J8" s="155">
        <v>0.15</v>
      </c>
      <c r="K8" s="155"/>
      <c r="L8" s="155">
        <v>0.15</v>
      </c>
    </row>
    <row r="9" spans="2:12" s="158" customFormat="1" ht="25.5" customHeight="1" x14ac:dyDescent="0.2">
      <c r="B9" s="175" t="s">
        <v>312</v>
      </c>
      <c r="C9" s="156">
        <v>0.2</v>
      </c>
      <c r="D9" s="155">
        <v>0</v>
      </c>
      <c r="E9" s="155">
        <v>0.2</v>
      </c>
      <c r="F9" s="193">
        <v>0.1</v>
      </c>
      <c r="G9" s="193">
        <v>0.2</v>
      </c>
      <c r="H9" s="193">
        <v>0.2</v>
      </c>
      <c r="I9" s="193"/>
      <c r="J9" s="155">
        <v>0.2</v>
      </c>
      <c r="K9" s="155"/>
      <c r="L9" s="155">
        <v>0.2</v>
      </c>
    </row>
    <row r="10" spans="2:12" s="158" customFormat="1" ht="25.5" customHeight="1" x14ac:dyDescent="0.2">
      <c r="B10" s="175" t="s">
        <v>311</v>
      </c>
      <c r="C10" s="156">
        <v>0.2</v>
      </c>
      <c r="D10" s="155">
        <v>0</v>
      </c>
      <c r="E10" s="155">
        <v>0.2</v>
      </c>
      <c r="F10" s="193">
        <v>0</v>
      </c>
      <c r="G10" s="193">
        <v>0.2</v>
      </c>
      <c r="H10" s="193">
        <v>0.2</v>
      </c>
      <c r="I10" s="193"/>
      <c r="J10" s="155">
        <v>0.2</v>
      </c>
      <c r="K10" s="155"/>
      <c r="L10" s="155">
        <v>0.2</v>
      </c>
    </row>
    <row r="11" spans="2:12" s="158" customFormat="1" ht="25.5" customHeight="1" x14ac:dyDescent="0.2">
      <c r="B11" s="175" t="s">
        <v>310</v>
      </c>
      <c r="C11" s="156">
        <v>0.2</v>
      </c>
      <c r="D11" s="155">
        <v>0.1</v>
      </c>
      <c r="E11" s="155">
        <v>0.05</v>
      </c>
      <c r="F11" s="193">
        <v>0.15</v>
      </c>
      <c r="G11" s="193">
        <v>0.15</v>
      </c>
      <c r="H11" s="193">
        <v>0.1</v>
      </c>
      <c r="I11" s="193"/>
      <c r="J11" s="155">
        <v>0.05</v>
      </c>
      <c r="K11" s="155"/>
      <c r="L11" s="155">
        <v>0.05</v>
      </c>
    </row>
    <row r="12" spans="2:12" s="158" customFormat="1" ht="25.5" customHeight="1" x14ac:dyDescent="0.2">
      <c r="B12" s="175" t="s">
        <v>309</v>
      </c>
      <c r="C12" s="156">
        <v>0.2</v>
      </c>
      <c r="D12" s="155">
        <v>0.2</v>
      </c>
      <c r="E12" s="155">
        <v>0.05</v>
      </c>
      <c r="F12" s="193">
        <v>0.15</v>
      </c>
      <c r="G12" s="193">
        <v>0.02</v>
      </c>
      <c r="H12" s="193">
        <v>0.1</v>
      </c>
      <c r="I12" s="193"/>
      <c r="J12" s="155">
        <v>0</v>
      </c>
      <c r="K12" s="155"/>
      <c r="L12" s="155">
        <v>0.1</v>
      </c>
    </row>
    <row r="13" spans="2:12" s="158" customFormat="1" ht="25.5" customHeight="1" x14ac:dyDescent="0.2">
      <c r="B13" s="175" t="s">
        <v>308</v>
      </c>
      <c r="C13" s="156">
        <v>0.2</v>
      </c>
      <c r="D13" s="155">
        <v>0.05</v>
      </c>
      <c r="E13" s="155">
        <v>0.05</v>
      </c>
      <c r="F13" s="193">
        <v>0.2</v>
      </c>
      <c r="G13" s="193">
        <v>0.18</v>
      </c>
      <c r="H13" s="193">
        <v>0.15</v>
      </c>
      <c r="I13" s="193"/>
      <c r="J13" s="155">
        <v>0.05</v>
      </c>
      <c r="K13" s="155"/>
      <c r="L13" s="155">
        <v>0.1</v>
      </c>
    </row>
    <row r="14" spans="2:12" s="158" customFormat="1" ht="25.5" customHeight="1" x14ac:dyDescent="0.2">
      <c r="B14" s="175" t="s">
        <v>307</v>
      </c>
      <c r="C14" s="156">
        <v>0.2</v>
      </c>
      <c r="D14" s="155">
        <v>0.05</v>
      </c>
      <c r="E14" s="155">
        <v>0.05</v>
      </c>
      <c r="F14" s="193">
        <v>0.2</v>
      </c>
      <c r="G14" s="193">
        <v>0.1</v>
      </c>
      <c r="H14" s="193">
        <v>0.05</v>
      </c>
      <c r="I14" s="193"/>
      <c r="J14" s="155">
        <v>0.05</v>
      </c>
      <c r="K14" s="155"/>
      <c r="L14" s="155">
        <v>0.02</v>
      </c>
    </row>
    <row r="15" spans="2:12" s="158" customFormat="1" ht="25.5" customHeight="1" x14ac:dyDescent="0.2">
      <c r="B15" s="175" t="s">
        <v>306</v>
      </c>
      <c r="C15" s="156">
        <v>0.2</v>
      </c>
      <c r="D15" s="155">
        <v>0</v>
      </c>
      <c r="E15" s="155">
        <v>0.1</v>
      </c>
      <c r="F15" s="193">
        <v>0.2</v>
      </c>
      <c r="G15" s="193">
        <v>0.02</v>
      </c>
      <c r="H15" s="193">
        <v>0.2</v>
      </c>
      <c r="I15" s="193"/>
      <c r="J15" s="155">
        <v>0.1</v>
      </c>
      <c r="K15" s="155"/>
      <c r="L15" s="155">
        <v>0.02</v>
      </c>
    </row>
    <row r="16" spans="2:12" s="158" customFormat="1" ht="25.5" customHeight="1" x14ac:dyDescent="0.2">
      <c r="B16" s="175" t="s">
        <v>305</v>
      </c>
      <c r="C16" s="156">
        <v>0.2</v>
      </c>
      <c r="D16" s="155">
        <v>0.1</v>
      </c>
      <c r="E16" s="155">
        <v>0</v>
      </c>
      <c r="F16" s="193">
        <v>0</v>
      </c>
      <c r="G16" s="193">
        <v>0.1</v>
      </c>
      <c r="H16" s="193">
        <v>0.05</v>
      </c>
      <c r="I16" s="193"/>
      <c r="J16" s="155">
        <v>0.1</v>
      </c>
      <c r="K16" s="155"/>
      <c r="L16" s="155">
        <v>0.05</v>
      </c>
    </row>
    <row r="17" spans="2:13" s="158" customFormat="1" ht="25.5" customHeight="1" x14ac:dyDescent="0.2">
      <c r="B17" s="175" t="s">
        <v>304</v>
      </c>
      <c r="C17" s="156">
        <v>0.2</v>
      </c>
      <c r="D17" s="155">
        <v>0</v>
      </c>
      <c r="E17" s="155">
        <v>0.2</v>
      </c>
      <c r="F17" s="193">
        <v>0.2</v>
      </c>
      <c r="G17" s="193">
        <v>0.2</v>
      </c>
      <c r="H17" s="193">
        <v>0.2</v>
      </c>
      <c r="I17" s="193"/>
      <c r="J17" s="155">
        <v>0.2</v>
      </c>
      <c r="K17" s="155"/>
      <c r="L17" s="155">
        <v>0.2</v>
      </c>
      <c r="M17" s="195" t="s">
        <v>411</v>
      </c>
    </row>
    <row r="18" spans="2:13" s="158" customFormat="1" ht="25.5" customHeight="1" x14ac:dyDescent="0.2">
      <c r="B18" s="175" t="s">
        <v>303</v>
      </c>
      <c r="C18" s="156">
        <v>0.2</v>
      </c>
      <c r="D18" s="155">
        <v>0</v>
      </c>
      <c r="E18" s="155">
        <v>0.2</v>
      </c>
      <c r="F18" s="193">
        <v>0</v>
      </c>
      <c r="G18" s="193">
        <v>0.2</v>
      </c>
      <c r="H18" s="193">
        <v>0.2</v>
      </c>
      <c r="I18" s="193"/>
      <c r="J18" s="155">
        <v>0.2</v>
      </c>
      <c r="K18" s="155">
        <v>1.5</v>
      </c>
      <c r="L18" s="155">
        <v>0.2</v>
      </c>
      <c r="M18" s="195" t="s">
        <v>410</v>
      </c>
    </row>
    <row r="19" spans="2:13" s="158" customFormat="1" ht="25.5" customHeight="1" x14ac:dyDescent="0.2">
      <c r="B19" s="175" t="s">
        <v>289</v>
      </c>
      <c r="C19" s="156"/>
      <c r="D19" s="155"/>
      <c r="E19" s="155"/>
      <c r="F19" s="159" t="s">
        <v>300</v>
      </c>
      <c r="G19" s="159" t="s">
        <v>302</v>
      </c>
      <c r="H19" s="193"/>
      <c r="I19" s="193"/>
      <c r="J19" s="155"/>
      <c r="K19" s="159" t="s">
        <v>301</v>
      </c>
      <c r="L19" s="155"/>
    </row>
    <row r="20" spans="2:13" s="158" customFormat="1" x14ac:dyDescent="0.2">
      <c r="B20" s="182" t="s">
        <v>299</v>
      </c>
      <c r="C20" s="181" t="s">
        <v>298</v>
      </c>
      <c r="D20" s="180">
        <f t="shared" ref="D20:L20" si="0">SUM(D21:D23)</f>
        <v>2</v>
      </c>
      <c r="E20" s="180">
        <f t="shared" si="0"/>
        <v>1.75</v>
      </c>
      <c r="F20" s="228">
        <f t="shared" si="0"/>
        <v>2</v>
      </c>
      <c r="G20" s="228">
        <f t="shared" si="0"/>
        <v>1.75</v>
      </c>
      <c r="H20" s="228">
        <f t="shared" si="0"/>
        <v>1.5</v>
      </c>
      <c r="I20" s="228">
        <f t="shared" si="0"/>
        <v>0</v>
      </c>
      <c r="J20" s="180">
        <f t="shared" si="0"/>
        <v>1.75</v>
      </c>
      <c r="K20" s="180">
        <f t="shared" si="0"/>
        <v>1</v>
      </c>
      <c r="L20" s="180">
        <f t="shared" si="0"/>
        <v>1.25</v>
      </c>
    </row>
    <row r="21" spans="2:13" s="160" customFormat="1" ht="25.5" x14ac:dyDescent="0.2">
      <c r="B21" s="176" t="s">
        <v>297</v>
      </c>
      <c r="C21" s="170">
        <v>1</v>
      </c>
      <c r="D21" s="169">
        <v>1</v>
      </c>
      <c r="E21" s="169">
        <v>1</v>
      </c>
      <c r="F21" s="170">
        <v>1</v>
      </c>
      <c r="G21" s="170">
        <v>1</v>
      </c>
      <c r="H21" s="170">
        <v>1</v>
      </c>
      <c r="I21" s="170">
        <v>0</v>
      </c>
      <c r="J21" s="169">
        <v>1</v>
      </c>
      <c r="K21" s="169">
        <v>0.5</v>
      </c>
      <c r="L21" s="169">
        <v>0.5</v>
      </c>
      <c r="M21" s="194" t="s">
        <v>409</v>
      </c>
    </row>
    <row r="22" spans="2:13" s="160" customFormat="1" ht="51" x14ac:dyDescent="0.2">
      <c r="B22" s="176" t="s">
        <v>296</v>
      </c>
      <c r="C22" s="170">
        <v>0.25</v>
      </c>
      <c r="D22" s="169">
        <v>0.25</v>
      </c>
      <c r="E22" s="169">
        <v>0</v>
      </c>
      <c r="F22" s="170">
        <v>0.25</v>
      </c>
      <c r="G22" s="170">
        <v>0</v>
      </c>
      <c r="H22" s="170">
        <v>0.1</v>
      </c>
      <c r="I22" s="170">
        <v>0</v>
      </c>
      <c r="J22" s="169">
        <v>0.25</v>
      </c>
      <c r="K22" s="169">
        <v>0</v>
      </c>
      <c r="L22" s="169">
        <v>0</v>
      </c>
      <c r="M22" s="194" t="s">
        <v>406</v>
      </c>
    </row>
    <row r="23" spans="2:13" s="160" customFormat="1" ht="43.5" customHeight="1" x14ac:dyDescent="0.2">
      <c r="B23" s="176" t="s">
        <v>295</v>
      </c>
      <c r="C23" s="170">
        <v>0.75</v>
      </c>
      <c r="D23" s="169">
        <v>0.75</v>
      </c>
      <c r="E23" s="169">
        <v>0.75</v>
      </c>
      <c r="F23" s="170">
        <v>0.75</v>
      </c>
      <c r="G23" s="170">
        <v>0.75</v>
      </c>
      <c r="H23" s="170">
        <v>0.4</v>
      </c>
      <c r="I23" s="170">
        <v>0</v>
      </c>
      <c r="J23" s="169">
        <v>0.5</v>
      </c>
      <c r="K23" s="169">
        <v>0.5</v>
      </c>
      <c r="L23" s="169">
        <v>0.75</v>
      </c>
      <c r="M23" s="194" t="s">
        <v>407</v>
      </c>
    </row>
    <row r="24" spans="2:13" s="158" customFormat="1" ht="63" customHeight="1" x14ac:dyDescent="0.2">
      <c r="B24" s="175" t="s">
        <v>289</v>
      </c>
      <c r="C24" s="156"/>
      <c r="D24" s="159" t="s">
        <v>293</v>
      </c>
      <c r="E24" s="155"/>
      <c r="F24" s="193"/>
      <c r="G24" s="175" t="s">
        <v>294</v>
      </c>
      <c r="H24" s="175" t="s">
        <v>424</v>
      </c>
      <c r="I24" s="192" t="s">
        <v>292</v>
      </c>
      <c r="J24" s="155"/>
      <c r="K24" s="155"/>
      <c r="L24" s="155"/>
    </row>
    <row r="25" spans="2:13" s="158" customFormat="1" x14ac:dyDescent="0.2">
      <c r="B25" s="179" t="s">
        <v>291</v>
      </c>
      <c r="C25" s="178" t="s">
        <v>290</v>
      </c>
      <c r="D25" s="177">
        <f t="shared" ref="D25:L25" si="1">SUM(D26:D29)</f>
        <v>3</v>
      </c>
      <c r="E25" s="177">
        <f t="shared" si="1"/>
        <v>2</v>
      </c>
      <c r="F25" s="229">
        <f t="shared" si="1"/>
        <v>0.05</v>
      </c>
      <c r="G25" s="229">
        <f t="shared" si="1"/>
        <v>2.7</v>
      </c>
      <c r="H25" s="229">
        <f t="shared" si="1"/>
        <v>1</v>
      </c>
      <c r="I25" s="229">
        <f t="shared" si="1"/>
        <v>3.5</v>
      </c>
      <c r="J25" s="177">
        <f t="shared" si="1"/>
        <v>4</v>
      </c>
      <c r="K25" s="177">
        <f t="shared" si="1"/>
        <v>1.2</v>
      </c>
      <c r="L25" s="177">
        <f t="shared" si="1"/>
        <v>0</v>
      </c>
    </row>
    <row r="26" spans="2:13" s="160" customFormat="1" ht="43.5" customHeight="1" x14ac:dyDescent="0.2">
      <c r="B26" s="176" t="s">
        <v>59</v>
      </c>
      <c r="C26" s="170">
        <v>2</v>
      </c>
      <c r="D26" s="169">
        <v>1</v>
      </c>
      <c r="E26" s="169">
        <v>0</v>
      </c>
      <c r="F26" s="170">
        <v>0</v>
      </c>
      <c r="G26" s="170">
        <v>1.5</v>
      </c>
      <c r="H26" s="170">
        <v>0</v>
      </c>
      <c r="I26" s="170">
        <v>1</v>
      </c>
      <c r="J26" s="169">
        <v>1</v>
      </c>
      <c r="K26" s="169">
        <v>0</v>
      </c>
      <c r="L26" s="169">
        <v>0</v>
      </c>
      <c r="M26" s="194" t="s">
        <v>408</v>
      </c>
    </row>
    <row r="27" spans="2:13" s="158" customFormat="1" ht="43.5" customHeight="1" x14ac:dyDescent="0.2">
      <c r="B27" s="175" t="s">
        <v>49</v>
      </c>
      <c r="C27" s="156">
        <v>1</v>
      </c>
      <c r="D27" s="155">
        <v>0.5</v>
      </c>
      <c r="E27" s="155">
        <v>0.5</v>
      </c>
      <c r="F27" s="193">
        <v>0.05</v>
      </c>
      <c r="G27" s="193">
        <v>0.5</v>
      </c>
      <c r="H27" s="193">
        <v>1</v>
      </c>
      <c r="I27" s="193">
        <v>1</v>
      </c>
      <c r="J27" s="155">
        <v>1</v>
      </c>
      <c r="K27" s="155">
        <v>0.5</v>
      </c>
      <c r="L27" s="155">
        <v>0</v>
      </c>
    </row>
    <row r="28" spans="2:13" s="158" customFormat="1" ht="43.5" customHeight="1" x14ac:dyDescent="0.2">
      <c r="B28" s="175" t="s">
        <v>50</v>
      </c>
      <c r="C28" s="156">
        <v>1</v>
      </c>
      <c r="D28" s="155">
        <v>1</v>
      </c>
      <c r="E28" s="155">
        <v>1</v>
      </c>
      <c r="F28" s="193">
        <v>0</v>
      </c>
      <c r="G28" s="193">
        <v>0.5</v>
      </c>
      <c r="H28" s="193">
        <v>0</v>
      </c>
      <c r="I28" s="193">
        <v>1</v>
      </c>
      <c r="J28" s="155">
        <v>1</v>
      </c>
      <c r="K28" s="155">
        <v>0.5</v>
      </c>
      <c r="L28" s="155">
        <v>0</v>
      </c>
    </row>
    <row r="29" spans="2:13" s="158" customFormat="1" ht="43.5" customHeight="1" x14ac:dyDescent="0.2">
      <c r="B29" s="175" t="s">
        <v>47</v>
      </c>
      <c r="C29" s="156">
        <v>1</v>
      </c>
      <c r="D29" s="155">
        <v>0.5</v>
      </c>
      <c r="E29" s="155">
        <v>0.5</v>
      </c>
      <c r="F29" s="193">
        <v>0</v>
      </c>
      <c r="G29" s="193">
        <v>0.2</v>
      </c>
      <c r="H29" s="193">
        <v>0</v>
      </c>
      <c r="I29" s="193">
        <v>0.5</v>
      </c>
      <c r="J29" s="155">
        <v>1</v>
      </c>
      <c r="K29" s="155">
        <v>0.2</v>
      </c>
      <c r="L29" s="155">
        <v>0</v>
      </c>
    </row>
    <row r="30" spans="2:13" s="158" customFormat="1" ht="51" x14ac:dyDescent="0.2">
      <c r="B30" s="175" t="s">
        <v>289</v>
      </c>
      <c r="C30" s="156"/>
      <c r="D30" s="155"/>
      <c r="E30" s="155"/>
      <c r="F30" s="175" t="s">
        <v>287</v>
      </c>
      <c r="G30" s="175" t="s">
        <v>288</v>
      </c>
      <c r="H30" s="193"/>
      <c r="I30" s="193"/>
      <c r="J30" s="155"/>
      <c r="K30" s="155"/>
      <c r="L30" s="155"/>
    </row>
    <row r="31" spans="2:13" s="158" customFormat="1" ht="43.5" customHeight="1" x14ac:dyDescent="0.2">
      <c r="B31" s="157"/>
      <c r="C31" s="156"/>
      <c r="D31" s="155"/>
      <c r="E31" s="155"/>
      <c r="F31" s="155"/>
      <c r="G31" s="155"/>
      <c r="H31" s="155"/>
      <c r="I31" s="193"/>
      <c r="J31" s="155"/>
      <c r="K31" s="155"/>
      <c r="L31" s="155"/>
    </row>
    <row r="32" spans="2:13" x14ac:dyDescent="0.25">
      <c r="C32" s="153">
        <f>SUM(C4:C19,C21:C24, C26:C29)</f>
        <v>10</v>
      </c>
      <c r="D32" s="153">
        <f t="shared" ref="D32:L32" si="2">SUM(D3:D29)/2</f>
        <v>6.15</v>
      </c>
      <c r="E32" s="153">
        <f t="shared" si="2"/>
        <v>5.4</v>
      </c>
      <c r="F32" s="153">
        <f t="shared" si="2"/>
        <v>3.85</v>
      </c>
      <c r="G32" s="153">
        <f t="shared" si="2"/>
        <v>6.27</v>
      </c>
      <c r="H32" s="153">
        <f t="shared" si="2"/>
        <v>4.45</v>
      </c>
      <c r="I32" s="153">
        <f t="shared" si="2"/>
        <v>3.5</v>
      </c>
      <c r="J32" s="153">
        <f t="shared" si="2"/>
        <v>7.45</v>
      </c>
      <c r="K32" s="153">
        <f t="shared" si="2"/>
        <v>3.7</v>
      </c>
      <c r="L32" s="153">
        <f t="shared" si="2"/>
        <v>2.99</v>
      </c>
    </row>
  </sheetData>
  <printOptions horizontalCentered="1" verticalCentered="1"/>
  <pageMargins left="0.7" right="0.7" top="0.75" bottom="0.75" header="0.3" footer="0.3"/>
  <pageSetup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9"/>
  <sheetViews>
    <sheetView workbookViewId="0">
      <pane xSplit="3" topLeftCell="D1" activePane="topRight" state="frozen"/>
      <selection pane="topRight" activeCell="I13" sqref="I4:I13"/>
    </sheetView>
  </sheetViews>
  <sheetFormatPr defaultRowHeight="15" x14ac:dyDescent="0.25"/>
  <cols>
    <col min="1" max="1" width="9.140625" style="152"/>
    <col min="2" max="2" width="49.42578125" style="152" bestFit="1" customWidth="1"/>
    <col min="3" max="3" width="17.5703125" style="153" bestFit="1" customWidth="1"/>
    <col min="4" max="4" width="48.5703125" style="152" hidden="1" customWidth="1"/>
    <col min="5" max="5" width="54.140625" style="152" hidden="1" customWidth="1"/>
    <col min="6" max="6" width="35.28515625" style="152" hidden="1" customWidth="1"/>
    <col min="7" max="7" width="38" style="152" hidden="1" customWidth="1"/>
    <col min="8" max="8" width="28" style="152" hidden="1" customWidth="1"/>
    <col min="9" max="9" width="73.7109375" style="152" customWidth="1"/>
    <col min="10" max="10" width="88.42578125" style="152" hidden="1" customWidth="1"/>
    <col min="11" max="11" width="12.140625" style="152" hidden="1" customWidth="1"/>
    <col min="12" max="12" width="10" style="152" hidden="1" customWidth="1"/>
    <col min="13" max="16384" width="9.140625" style="152"/>
  </cols>
  <sheetData>
    <row r="2" spans="2:12" s="164" customFormat="1" ht="75.75" customHeight="1" x14ac:dyDescent="0.2">
      <c r="B2" s="167" t="s">
        <v>221</v>
      </c>
      <c r="C2" s="166"/>
      <c r="D2" s="165" t="s">
        <v>219</v>
      </c>
      <c r="E2" s="165" t="s">
        <v>218</v>
      </c>
      <c r="F2" s="165" t="s">
        <v>217</v>
      </c>
      <c r="G2" s="165" t="s">
        <v>55</v>
      </c>
      <c r="H2" s="165" t="s">
        <v>63</v>
      </c>
      <c r="I2" s="165" t="s">
        <v>220</v>
      </c>
      <c r="J2" s="165" t="s">
        <v>216</v>
      </c>
      <c r="K2" s="165" t="s">
        <v>30</v>
      </c>
      <c r="L2" s="165" t="s">
        <v>89</v>
      </c>
    </row>
    <row r="3" spans="2:12" x14ac:dyDescent="0.25">
      <c r="B3" s="222" t="s">
        <v>418</v>
      </c>
      <c r="C3" s="162"/>
      <c r="D3" s="161"/>
      <c r="E3" s="161"/>
      <c r="F3" s="161"/>
      <c r="G3" s="161"/>
      <c r="H3" s="161"/>
      <c r="I3" s="161"/>
      <c r="J3" s="161"/>
      <c r="K3" s="161"/>
      <c r="L3" s="161"/>
    </row>
    <row r="4" spans="2:12" s="158" customFormat="1" ht="28.5" customHeight="1" x14ac:dyDescent="0.2">
      <c r="B4" s="159" t="s">
        <v>215</v>
      </c>
      <c r="C4" s="156">
        <v>1</v>
      </c>
      <c r="D4" s="193">
        <v>0.5</v>
      </c>
      <c r="E4" s="193">
        <v>1</v>
      </c>
      <c r="F4" s="193">
        <v>1</v>
      </c>
      <c r="G4" s="193">
        <v>1</v>
      </c>
      <c r="H4" s="193">
        <v>1</v>
      </c>
      <c r="I4" s="193">
        <v>0.5</v>
      </c>
      <c r="J4" s="155">
        <v>1</v>
      </c>
      <c r="K4" s="193">
        <v>1</v>
      </c>
      <c r="L4" s="193">
        <v>1</v>
      </c>
    </row>
    <row r="5" spans="2:12" s="158" customFormat="1" ht="28.5" customHeight="1" x14ac:dyDescent="0.2">
      <c r="B5" s="159" t="s">
        <v>214</v>
      </c>
      <c r="C5" s="156">
        <v>0.5</v>
      </c>
      <c r="D5" s="193">
        <v>0.5</v>
      </c>
      <c r="E5" s="193">
        <v>0.5</v>
      </c>
      <c r="F5" s="193">
        <v>0.5</v>
      </c>
      <c r="G5" s="193">
        <v>0.5</v>
      </c>
      <c r="H5" s="193">
        <v>0</v>
      </c>
      <c r="I5" s="193">
        <v>0.5</v>
      </c>
      <c r="J5" s="155">
        <v>0</v>
      </c>
      <c r="K5" s="193">
        <v>0.5</v>
      </c>
      <c r="L5" s="193">
        <v>1</v>
      </c>
    </row>
    <row r="6" spans="2:12" s="160" customFormat="1" ht="28.5" customHeight="1" x14ac:dyDescent="0.2">
      <c r="B6" s="159" t="s">
        <v>213</v>
      </c>
      <c r="C6" s="156">
        <v>0.5</v>
      </c>
      <c r="D6" s="193">
        <v>0.5</v>
      </c>
      <c r="E6" s="193">
        <v>0.5</v>
      </c>
      <c r="F6" s="193">
        <v>0.5</v>
      </c>
      <c r="G6" s="193">
        <v>0.5</v>
      </c>
      <c r="H6" s="193">
        <v>0.5</v>
      </c>
      <c r="I6" s="193">
        <v>0.5</v>
      </c>
      <c r="J6" s="155">
        <v>0.5</v>
      </c>
      <c r="K6" s="193">
        <v>0.5</v>
      </c>
      <c r="L6" s="193">
        <v>0.5</v>
      </c>
    </row>
    <row r="7" spans="2:12" s="158" customFormat="1" ht="28.5" customHeight="1" x14ac:dyDescent="0.2">
      <c r="B7" s="159" t="s">
        <v>212</v>
      </c>
      <c r="C7" s="156">
        <v>3</v>
      </c>
      <c r="D7" s="193">
        <v>2</v>
      </c>
      <c r="E7" s="193">
        <v>2</v>
      </c>
      <c r="F7" s="193">
        <v>1</v>
      </c>
      <c r="G7" s="193">
        <v>3</v>
      </c>
      <c r="H7" s="193">
        <v>2</v>
      </c>
      <c r="I7" s="193">
        <v>2</v>
      </c>
      <c r="J7" s="155">
        <v>1.5</v>
      </c>
      <c r="K7" s="193">
        <v>1.5</v>
      </c>
      <c r="L7" s="193">
        <v>1</v>
      </c>
    </row>
    <row r="8" spans="2:12" s="158" customFormat="1" ht="28.5" customHeight="1" x14ac:dyDescent="0.2">
      <c r="B8" s="159" t="s">
        <v>211</v>
      </c>
      <c r="C8" s="156">
        <v>3</v>
      </c>
      <c r="D8" s="193">
        <v>1.5</v>
      </c>
      <c r="E8" s="193">
        <v>2</v>
      </c>
      <c r="F8" s="193">
        <v>1</v>
      </c>
      <c r="G8" s="193">
        <v>3</v>
      </c>
      <c r="H8" s="193">
        <v>1</v>
      </c>
      <c r="I8" s="193">
        <v>0</v>
      </c>
      <c r="J8" s="155">
        <v>2</v>
      </c>
      <c r="K8" s="193">
        <v>1.5</v>
      </c>
      <c r="L8" s="193">
        <v>2</v>
      </c>
    </row>
    <row r="9" spans="2:12" s="158" customFormat="1" ht="28.5" customHeight="1" x14ac:dyDescent="0.2">
      <c r="B9" s="159" t="s">
        <v>210</v>
      </c>
      <c r="C9" s="156">
        <v>0.5</v>
      </c>
      <c r="D9" s="193">
        <v>0.5</v>
      </c>
      <c r="E9" s="193">
        <v>0.5</v>
      </c>
      <c r="F9" s="193">
        <v>0.5</v>
      </c>
      <c r="G9" s="193">
        <v>0.5</v>
      </c>
      <c r="H9" s="193">
        <v>0.5</v>
      </c>
      <c r="I9" s="193">
        <v>0.5</v>
      </c>
      <c r="J9" s="155">
        <v>0.5</v>
      </c>
      <c r="K9" s="193">
        <v>0.5</v>
      </c>
      <c r="L9" s="193">
        <v>0.5</v>
      </c>
    </row>
    <row r="10" spans="2:12" s="158" customFormat="1" ht="28.5" customHeight="1" x14ac:dyDescent="0.2">
      <c r="B10" s="159" t="s">
        <v>209</v>
      </c>
      <c r="C10" s="156">
        <v>2</v>
      </c>
      <c r="D10" s="193">
        <v>2</v>
      </c>
      <c r="E10" s="193">
        <v>0</v>
      </c>
      <c r="F10" s="193">
        <v>0</v>
      </c>
      <c r="G10" s="193">
        <v>2</v>
      </c>
      <c r="H10" s="193">
        <v>2</v>
      </c>
      <c r="I10" s="193">
        <v>2</v>
      </c>
      <c r="J10" s="155">
        <v>2</v>
      </c>
      <c r="K10" s="193">
        <v>2</v>
      </c>
      <c r="L10" s="193">
        <v>2</v>
      </c>
    </row>
    <row r="11" spans="2:12" s="158" customFormat="1" ht="28.5" customHeight="1" x14ac:dyDescent="0.2">
      <c r="B11" s="159" t="s">
        <v>208</v>
      </c>
      <c r="C11" s="156">
        <v>3</v>
      </c>
      <c r="D11" s="193">
        <v>1</v>
      </c>
      <c r="E11" s="193">
        <v>1</v>
      </c>
      <c r="F11" s="193">
        <v>1</v>
      </c>
      <c r="G11" s="193">
        <v>1</v>
      </c>
      <c r="H11" s="193">
        <v>0</v>
      </c>
      <c r="I11" s="193">
        <v>1</v>
      </c>
      <c r="J11" s="155">
        <v>3</v>
      </c>
      <c r="K11" s="193">
        <v>1.5</v>
      </c>
      <c r="L11" s="193">
        <v>1.5</v>
      </c>
    </row>
    <row r="12" spans="2:12" s="158" customFormat="1" ht="28.5" customHeight="1" x14ac:dyDescent="0.2">
      <c r="B12" s="159" t="s">
        <v>207</v>
      </c>
      <c r="C12" s="156">
        <v>0.5</v>
      </c>
      <c r="D12" s="193">
        <v>0.5</v>
      </c>
      <c r="E12" s="193">
        <v>0.5</v>
      </c>
      <c r="F12" s="193">
        <v>0</v>
      </c>
      <c r="G12" s="193">
        <v>0.5</v>
      </c>
      <c r="H12" s="193">
        <v>0</v>
      </c>
      <c r="I12" s="193">
        <v>0.5</v>
      </c>
      <c r="J12" s="155">
        <v>0.5</v>
      </c>
      <c r="K12" s="193">
        <v>0.5</v>
      </c>
      <c r="L12" s="193">
        <v>0.5</v>
      </c>
    </row>
    <row r="13" spans="2:12" s="158" customFormat="1" ht="28.5" customHeight="1" x14ac:dyDescent="0.2">
      <c r="B13" s="159" t="s">
        <v>206</v>
      </c>
      <c r="C13" s="156">
        <v>1</v>
      </c>
      <c r="D13" s="193">
        <v>1</v>
      </c>
      <c r="E13" s="193">
        <v>1</v>
      </c>
      <c r="F13" s="193">
        <v>0</v>
      </c>
      <c r="G13" s="193">
        <v>1</v>
      </c>
      <c r="H13" s="193">
        <v>1</v>
      </c>
      <c r="I13" s="193">
        <v>0</v>
      </c>
      <c r="J13" s="155">
        <v>0</v>
      </c>
      <c r="K13" s="193">
        <v>1</v>
      </c>
      <c r="L13" s="193">
        <v>1</v>
      </c>
    </row>
    <row r="14" spans="2:12" x14ac:dyDescent="0.25">
      <c r="B14" s="157"/>
      <c r="C14" s="156"/>
      <c r="D14" s="155"/>
      <c r="E14" s="155"/>
      <c r="F14" s="155"/>
      <c r="G14" s="155"/>
      <c r="H14" s="155"/>
      <c r="I14" s="155"/>
      <c r="J14" s="155"/>
      <c r="K14" s="155"/>
      <c r="L14" s="155"/>
    </row>
    <row r="15" spans="2:12" x14ac:dyDescent="0.25">
      <c r="C15" s="153">
        <f t="shared" ref="C15:L15" si="0">SUM(C4:C13)</f>
        <v>15</v>
      </c>
      <c r="D15" s="153">
        <f t="shared" si="0"/>
        <v>10</v>
      </c>
      <c r="E15" s="153">
        <f t="shared" si="0"/>
        <v>9</v>
      </c>
      <c r="F15" s="153">
        <f t="shared" si="0"/>
        <v>5.5</v>
      </c>
      <c r="G15" s="153">
        <f t="shared" si="0"/>
        <v>13</v>
      </c>
      <c r="H15" s="153">
        <f t="shared" si="0"/>
        <v>8</v>
      </c>
      <c r="I15" s="153">
        <f t="shared" si="0"/>
        <v>7.5</v>
      </c>
      <c r="J15" s="153">
        <f t="shared" si="0"/>
        <v>11</v>
      </c>
      <c r="K15" s="153">
        <f t="shared" si="0"/>
        <v>10.5</v>
      </c>
      <c r="L15" s="153">
        <f t="shared" si="0"/>
        <v>11</v>
      </c>
    </row>
    <row r="17" spans="3:12" s="158" customFormat="1" ht="29.25" customHeight="1" x14ac:dyDescent="0.2">
      <c r="C17" s="231"/>
      <c r="D17" s="167" t="s">
        <v>204</v>
      </c>
      <c r="E17" s="168" t="s">
        <v>203</v>
      </c>
      <c r="F17" s="168" t="s">
        <v>201</v>
      </c>
      <c r="G17" s="168" t="s">
        <v>202</v>
      </c>
      <c r="H17" s="168" t="s">
        <v>200</v>
      </c>
      <c r="I17" s="168" t="s">
        <v>205</v>
      </c>
      <c r="J17" s="168" t="s">
        <v>199</v>
      </c>
      <c r="L17" s="167" t="s">
        <v>198</v>
      </c>
    </row>
    <row r="18" spans="3:12" s="158" customFormat="1" ht="25.5" x14ac:dyDescent="0.2">
      <c r="C18" s="231"/>
      <c r="D18" s="234" t="s">
        <v>196</v>
      </c>
      <c r="E18" s="167" t="s">
        <v>195</v>
      </c>
      <c r="F18" s="168" t="s">
        <v>194</v>
      </c>
      <c r="H18" s="168"/>
      <c r="I18" s="168" t="s">
        <v>197</v>
      </c>
    </row>
    <row r="19" spans="3:12" x14ac:dyDescent="0.25">
      <c r="I19" s="154" t="s">
        <v>193</v>
      </c>
    </row>
  </sheetData>
  <printOptions horizontalCentered="1" verticalCentered="1"/>
  <pageMargins left="0.7" right="0.7" top="0.75" bottom="0.75" header="0.3" footer="0.3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4</vt:i4>
      </vt:variant>
    </vt:vector>
  </HeadingPairs>
  <TitlesOfParts>
    <vt:vector size="25" baseType="lpstr">
      <vt:lpstr>Scoring Summary</vt:lpstr>
      <vt:lpstr>FINAL Problem Scoring</vt:lpstr>
      <vt:lpstr>RFI</vt:lpstr>
      <vt:lpstr>Oral - Rubric</vt:lpstr>
      <vt:lpstr>Oral Schedule</vt:lpstr>
      <vt:lpstr>Team Contact List</vt:lpstr>
      <vt:lpstr>Bonus</vt:lpstr>
      <vt:lpstr>Prob#1Rubric</vt:lpstr>
      <vt:lpstr> Prob#2Rubric</vt:lpstr>
      <vt:lpstr>Prob#3Rubric</vt:lpstr>
      <vt:lpstr>Prob#4Rubric</vt:lpstr>
      <vt:lpstr>Prob#5Rubric</vt:lpstr>
      <vt:lpstr>UofF</vt:lpstr>
      <vt:lpstr>CSU</vt:lpstr>
      <vt:lpstr>UofW</vt:lpstr>
      <vt:lpstr>UofNM</vt:lpstr>
      <vt:lpstr>BYUI</vt:lpstr>
      <vt:lpstr>SLO</vt:lpstr>
      <vt:lpstr>CS_LB</vt:lpstr>
      <vt:lpstr>MT</vt:lpstr>
      <vt:lpstr>SJState</vt:lpstr>
      <vt:lpstr>'Oral - Rubric'!Print_Area</vt:lpstr>
      <vt:lpstr>'Oral Schedule'!Print_Area</vt:lpstr>
      <vt:lpstr>'Scoring Summary'!Print_Area</vt:lpstr>
      <vt:lpstr>'Team Contact List'!Print_Area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SkanskaUSA</dc:creator>
  <cp:lastModifiedBy>Skanska</cp:lastModifiedBy>
  <cp:lastPrinted>2015-02-20T23:27:22Z</cp:lastPrinted>
  <dcterms:created xsi:type="dcterms:W3CDTF">2007-01-07T18:11:50Z</dcterms:created>
  <dcterms:modified xsi:type="dcterms:W3CDTF">2015-02-20T23:36:26Z</dcterms:modified>
</cp:coreProperties>
</file>