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\\hp500e\Events\Reno competition\2017 Competition\01 Final Problem Statement\"/>
    </mc:Choice>
  </mc:AlternateContent>
  <bookViews>
    <workbookView xWindow="2220" yWindow="0" windowWidth="28800" windowHeight="12210"/>
  </bookViews>
  <sheets>
    <sheet name="FSR Summary" sheetId="2" r:id="rId1"/>
    <sheet name="Sheet1" sheetId="3" r:id="rId2"/>
  </sheets>
  <externalReferences>
    <externalReference r:id="rId3"/>
  </externalReferences>
  <definedNames>
    <definedName name="_xlnm._FilterDatabase" localSheetId="0" hidden="1">'FSR Summary'!$A$6:$H$84</definedName>
    <definedName name="GeneralConditions">'[1]Project Information'!$A$15:$K$40</definedName>
    <definedName name="_xlnm.Print_Area" localSheetId="0">'FSR Summary'!$A$1:$H$84</definedName>
    <definedName name="_xlnm.Print_Titles" localSheetId="0">'FSR Summary'!$1:$11</definedName>
  </definedNames>
  <calcPr calcId="171027" iterate="1"/>
</workbook>
</file>

<file path=xl/calcChain.xml><?xml version="1.0" encoding="utf-8"?>
<calcChain xmlns="http://schemas.openxmlformats.org/spreadsheetml/2006/main">
  <c r="F47" i="3" l="1"/>
  <c r="F46" i="3"/>
  <c r="F45" i="3"/>
  <c r="F44" i="3"/>
  <c r="F43" i="3"/>
  <c r="F48" i="3"/>
  <c r="F37" i="3"/>
  <c r="F36" i="3"/>
  <c r="F35" i="3"/>
  <c r="F38" i="3" s="1"/>
  <c r="F31" i="3"/>
  <c r="F30" i="3"/>
  <c r="F32" i="3"/>
  <c r="F24" i="3"/>
  <c r="F23" i="3"/>
  <c r="F22" i="3"/>
  <c r="F25" i="3" s="1"/>
  <c r="F18" i="3"/>
  <c r="F17" i="3"/>
  <c r="F16" i="3"/>
  <c r="F19" i="3" s="1"/>
  <c r="F51" i="3" l="1"/>
  <c r="G65" i="2" l="1"/>
  <c r="H79" i="2"/>
  <c r="D18" i="2"/>
  <c r="D69" i="2"/>
  <c r="C23" i="2" l="1"/>
  <c r="H23" i="2" l="1"/>
  <c r="C13" i="2"/>
  <c r="C14" i="2"/>
  <c r="C15" i="2"/>
  <c r="C16" i="2"/>
  <c r="C17" i="2"/>
  <c r="C39" i="2"/>
  <c r="C33" i="2"/>
  <c r="H69" i="2" l="1"/>
  <c r="C42" i="2"/>
  <c r="D65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D72" i="2" l="1"/>
  <c r="D73" i="2"/>
  <c r="D71" i="2"/>
  <c r="D21" i="2"/>
  <c r="D20" i="2"/>
  <c r="D24" i="2" l="1"/>
  <c r="C68" i="2"/>
  <c r="C67" i="2"/>
  <c r="C30" i="2"/>
  <c r="C31" i="2"/>
  <c r="C32" i="2"/>
  <c r="C34" i="2"/>
  <c r="C35" i="2"/>
  <c r="C36" i="2"/>
  <c r="C37" i="2"/>
  <c r="C38" i="2"/>
  <c r="C40" i="2"/>
  <c r="C41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21" i="2"/>
  <c r="C22" i="2"/>
  <c r="C29" i="2"/>
  <c r="C20" i="2"/>
  <c r="H29" i="2"/>
  <c r="H65" i="2" s="1"/>
  <c r="G73" i="2" l="1"/>
  <c r="G72" i="2" l="1"/>
  <c r="D74" i="2"/>
  <c r="G71" i="2"/>
  <c r="C69" i="2"/>
  <c r="G68" i="2"/>
  <c r="G67" i="2"/>
  <c r="C24" i="2"/>
  <c r="C18" i="2"/>
  <c r="G69" i="2" l="1"/>
  <c r="B4" i="2" l="1"/>
  <c r="C65" i="2" l="1"/>
  <c r="C74" i="2" l="1"/>
  <c r="H22" i="2" l="1"/>
  <c r="G76" i="2" l="1"/>
  <c r="H76" i="2" s="1"/>
  <c r="H78" i="2"/>
  <c r="D80" i="2"/>
  <c r="C80" i="2" s="1"/>
  <c r="G80" i="2" l="1"/>
  <c r="H77" i="2"/>
  <c r="H80" i="2" s="1"/>
  <c r="H26" i="2"/>
  <c r="G27" i="2"/>
  <c r="H27" i="2" l="1"/>
  <c r="D27" i="2"/>
  <c r="C27" i="2" s="1"/>
  <c r="C26" i="2"/>
  <c r="D82" i="2" l="1"/>
  <c r="G82" i="2" s="1"/>
  <c r="G83" i="2" s="1"/>
  <c r="D83" i="2" l="1"/>
  <c r="C83" i="2" s="1"/>
  <c r="H82" i="2"/>
  <c r="H83" i="2" s="1"/>
  <c r="G74" i="2"/>
  <c r="H74" i="2"/>
  <c r="D84" i="2" l="1"/>
  <c r="C84" i="2" s="1"/>
  <c r="G13" i="2"/>
  <c r="H13" i="2"/>
  <c r="G14" i="2"/>
  <c r="H14" i="2"/>
  <c r="G15" i="2"/>
  <c r="H15" i="2"/>
  <c r="G16" i="2"/>
  <c r="H16" i="2"/>
  <c r="G17" i="2"/>
  <c r="H17" i="2"/>
  <c r="G18" i="2"/>
  <c r="H18" i="2"/>
  <c r="G20" i="2"/>
  <c r="H20" i="2"/>
  <c r="G21" i="2"/>
  <c r="H21" i="2"/>
  <c r="G24" i="2"/>
  <c r="H24" i="2"/>
  <c r="G84" i="2"/>
  <c r="H84" i="2"/>
</calcChain>
</file>

<file path=xl/sharedStrings.xml><?xml version="1.0" encoding="utf-8"?>
<sst xmlns="http://schemas.openxmlformats.org/spreadsheetml/2006/main" count="305" uniqueCount="175">
  <si>
    <t>Financial Status Report</t>
  </si>
  <si>
    <t>Description</t>
  </si>
  <si>
    <t xml:space="preserve"> </t>
  </si>
  <si>
    <t>General Conditions</t>
  </si>
  <si>
    <t>Updated:</t>
  </si>
  <si>
    <t>B</t>
  </si>
  <si>
    <t>Buyout Complete?</t>
  </si>
  <si>
    <t>Subcontractor</t>
  </si>
  <si>
    <t>Amount</t>
  </si>
  <si>
    <t>Y</t>
  </si>
  <si>
    <t>-</t>
  </si>
  <si>
    <t>Subtotal - BUILDING &amp; SITE</t>
  </si>
  <si>
    <t>Hensel Phelps</t>
  </si>
  <si>
    <t>Final Cleaning</t>
  </si>
  <si>
    <t>FEES</t>
  </si>
  <si>
    <t>Subtotal - FEES</t>
  </si>
  <si>
    <t>Plan Check and Permit Fees</t>
  </si>
  <si>
    <t>Subtotal - PERMITS</t>
  </si>
  <si>
    <t>TOTAL CONSTRUCTION COST</t>
  </si>
  <si>
    <t>Estimate Summary</t>
  </si>
  <si>
    <t>Contractor's Fee</t>
  </si>
  <si>
    <t>PERMITS &amp; FEES</t>
  </si>
  <si>
    <t>Electrical &amp; Low Voltage Infrastructure</t>
  </si>
  <si>
    <t>Plumbing &amp; Med Gas</t>
  </si>
  <si>
    <t>Roofing</t>
  </si>
  <si>
    <t>Elevator</t>
  </si>
  <si>
    <t>Fire Protection</t>
  </si>
  <si>
    <t>Selective Demolition</t>
  </si>
  <si>
    <t>Concrete &amp; Reinforcing</t>
  </si>
  <si>
    <t>Doors, Frames, Hardware</t>
  </si>
  <si>
    <t>Metal Support Assemblies</t>
  </si>
  <si>
    <t>Architectural Woodwork</t>
  </si>
  <si>
    <t>Interior Glazing</t>
  </si>
  <si>
    <t>Tile</t>
  </si>
  <si>
    <t>Acoustical Ceiling</t>
  </si>
  <si>
    <t>Paint &amp; Wall Covering</t>
  </si>
  <si>
    <t>Healthcare Equipment Install</t>
  </si>
  <si>
    <t>Window Shades</t>
  </si>
  <si>
    <t>GL Insurance</t>
  </si>
  <si>
    <t>BUILDING &amp; SITE</t>
  </si>
  <si>
    <t>Owner</t>
  </si>
  <si>
    <t>Subtotal - CONTINGENCY</t>
  </si>
  <si>
    <t>A</t>
  </si>
  <si>
    <t>C</t>
  </si>
  <si>
    <t>D</t>
  </si>
  <si>
    <t>E</t>
  </si>
  <si>
    <t>F</t>
  </si>
  <si>
    <t>Name</t>
  </si>
  <si>
    <t>(Y/N)</t>
  </si>
  <si>
    <t>Subtotal - BOND &amp; INSURANCE</t>
  </si>
  <si>
    <t>Steel, Metal Deck, Stairs</t>
  </si>
  <si>
    <t>Carpet, Resilient, Fluid Applied Flooring</t>
  </si>
  <si>
    <t>Floor Leveling Allowance</t>
  </si>
  <si>
    <t>Signage - Interior</t>
  </si>
  <si>
    <t>Signage - Exterior</t>
  </si>
  <si>
    <t>MRI Crane &amp; Rigging</t>
  </si>
  <si>
    <t>Encroachment Permit</t>
  </si>
  <si>
    <t>Building Specialties</t>
  </si>
  <si>
    <t>Insulation Allowance</t>
  </si>
  <si>
    <t>Buyout Summary</t>
  </si>
  <si>
    <t>ENT Microscope - Vibration Pads</t>
  </si>
  <si>
    <t>CONTINGENCY / RESERVES</t>
  </si>
  <si>
    <t>Low Voltage Wiring</t>
  </si>
  <si>
    <t>Total</t>
  </si>
  <si>
    <t>Concrete Mockup Allowance</t>
  </si>
  <si>
    <t>Interior Mock-up Allowance</t>
  </si>
  <si>
    <t>Solid Surface Panels</t>
  </si>
  <si>
    <t>HVAC</t>
  </si>
  <si>
    <t>Temp Lighting Allowance</t>
  </si>
  <si>
    <t>Site Utilities</t>
  </si>
  <si>
    <t>%</t>
  </si>
  <si>
    <t>Design</t>
  </si>
  <si>
    <t>DIV</t>
  </si>
  <si>
    <t>$/SF</t>
  </si>
  <si>
    <t>N</t>
  </si>
  <si>
    <t>DESIGN</t>
  </si>
  <si>
    <t>Subtotal - DESIGN</t>
  </si>
  <si>
    <t>Subtotal - PRE CON</t>
  </si>
  <si>
    <t>INSURANCE &amp; BONDS</t>
  </si>
  <si>
    <t>Schedule Development</t>
  </si>
  <si>
    <t>Estimate Development</t>
  </si>
  <si>
    <t xml:space="preserve">Design Development </t>
  </si>
  <si>
    <t>Pre-Con General Conditions</t>
  </si>
  <si>
    <t>Drywall / Framing</t>
  </si>
  <si>
    <t>Bond</t>
  </si>
  <si>
    <t>Projected 
Gains / 
Losses</t>
  </si>
  <si>
    <t>Subtotal - GC</t>
  </si>
  <si>
    <t>GC</t>
  </si>
  <si>
    <t>Lead Shielding</t>
  </si>
  <si>
    <t>Canopy &amp; Site Modifications</t>
  </si>
  <si>
    <t>Site Survey, Geotechnical Report</t>
  </si>
  <si>
    <t>Schematic Design Development</t>
  </si>
  <si>
    <t>Construction Documents</t>
  </si>
  <si>
    <t>Construction Administration</t>
  </si>
  <si>
    <t>PRECONSTRUCTION SERVICES</t>
  </si>
  <si>
    <t>Builder's Risk</t>
  </si>
  <si>
    <t>Wreck it Ralph</t>
  </si>
  <si>
    <t>Perfection Erection</t>
  </si>
  <si>
    <t>No Drips Roofing</t>
  </si>
  <si>
    <t>AMD</t>
  </si>
  <si>
    <t>Stone Hard</t>
  </si>
  <si>
    <t>Desert Streams, Inc.</t>
  </si>
  <si>
    <t>Mr. Belvedere</t>
  </si>
  <si>
    <t>Argyle Doors</t>
  </si>
  <si>
    <t>Looking Glass, Inc</t>
  </si>
  <si>
    <t>Marco Polo Signs</t>
  </si>
  <si>
    <t>Acme Health Supplies</t>
  </si>
  <si>
    <t>Peak-A-Boo Shades</t>
  </si>
  <si>
    <t>That'll Be Extra, Inc.</t>
  </si>
  <si>
    <t>A-1 Steak Sauce</t>
  </si>
  <si>
    <t>Tin Knockers &amp; Assoc.</t>
  </si>
  <si>
    <t>Cash Valley Electric</t>
  </si>
  <si>
    <t>Priax Signs</t>
  </si>
  <si>
    <t>Mario Bros. Plumping</t>
  </si>
  <si>
    <t>Landscapes R Us</t>
  </si>
  <si>
    <t>Bali Construction</t>
  </si>
  <si>
    <t>Christian Brothers</t>
  </si>
  <si>
    <t>Final GMP Bid</t>
  </si>
  <si>
    <t>Emeryville Medical Office Building</t>
  </si>
  <si>
    <t>Bonds and Insurance Quote</t>
  </si>
  <si>
    <t>Emeryville, CA</t>
  </si>
  <si>
    <t>JOB DURATION</t>
  </si>
  <si>
    <t>WORK DAYS</t>
  </si>
  <si>
    <t>INSURANCE BASED ON</t>
  </si>
  <si>
    <t>MONTHS</t>
  </si>
  <si>
    <t>BASIS</t>
  </si>
  <si>
    <t>UNIT COST</t>
  </si>
  <si>
    <t>EXTENSION</t>
  </si>
  <si>
    <t>REMARKS</t>
  </si>
  <si>
    <t>TAXES</t>
  </si>
  <si>
    <t>School Tax</t>
  </si>
  <si>
    <t>Gross Receipts Tax</t>
  </si>
  <si>
    <t>Misc. Taxes and Fees</t>
  </si>
  <si>
    <t>TOTAL TAXES</t>
  </si>
  <si>
    <t xml:space="preserve"> PERMITS</t>
  </si>
  <si>
    <t>Building Permit</t>
  </si>
  <si>
    <t>Offsite Engr Permit</t>
  </si>
  <si>
    <t>Other Permits</t>
  </si>
  <si>
    <t>TOTAL BUILDING PERMITS</t>
  </si>
  <si>
    <t>BONDS</t>
  </si>
  <si>
    <t>Payment and Performance</t>
  </si>
  <si>
    <t>per $1000 per year</t>
  </si>
  <si>
    <t>Plus Over 18 Mo Surcharge</t>
  </si>
  <si>
    <t>1% per Additional Mo</t>
  </si>
  <si>
    <t>CA Insurance Guarantee Fund</t>
  </si>
  <si>
    <t>Extended Warrranty over 12 Mo</t>
  </si>
  <si>
    <t>$1.00 per $1000 per yr</t>
  </si>
  <si>
    <t>TOTAL BONDS</t>
  </si>
  <si>
    <t>BUILDERS RISK INSURANCE</t>
  </si>
  <si>
    <t>With Owner</t>
  </si>
  <si>
    <t>Earthquake Coverage</t>
  </si>
  <si>
    <t>Tornado Insurance</t>
  </si>
  <si>
    <t>TOTAL BUILDER'S RISK</t>
  </si>
  <si>
    <t>LIABILITY INSURANCE</t>
  </si>
  <si>
    <t>General Liability</t>
  </si>
  <si>
    <t>Errors &amp; Omissions</t>
  </si>
  <si>
    <t>Professional Liability</t>
  </si>
  <si>
    <t>Railroad Protective</t>
  </si>
  <si>
    <t>Longshoremen's</t>
  </si>
  <si>
    <t>Misc. Insurance</t>
  </si>
  <si>
    <t>TOTAL LIABILITY INSURANCE</t>
  </si>
  <si>
    <t xml:space="preserve">TOTAL BONDS AND INSURANCE : </t>
  </si>
  <si>
    <t>BONDS AND INSURANCE BACKUP</t>
  </si>
  <si>
    <t>EXTENDED BY:</t>
  </si>
  <si>
    <t>CHECKED BY:</t>
  </si>
  <si>
    <t>Buyout</t>
  </si>
  <si>
    <t>Construction</t>
  </si>
  <si>
    <t xml:space="preserve">   Add'l mos</t>
  </si>
  <si>
    <t xml:space="preserve">    Add'l mos</t>
  </si>
  <si>
    <t>Design Development Budget</t>
  </si>
  <si>
    <t>Final GMP</t>
  </si>
  <si>
    <t>Field Investigation (laser scan)</t>
  </si>
  <si>
    <t>DIC (if needed)</t>
  </si>
  <si>
    <t>G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</si>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</sst>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,##0.000_);\(#,##0.000\)"/>
    <numFmt numFmtId="166" formatCode="#,##0\ &quot;SF&quot;"/>
    <numFmt numFmtId="167" formatCode="00"/>
    <numFmt numFmtId="168" formatCode="_(&quot;$&quot;* #,##0_);[Red]_(&quot;$&quot;* \(#,##0\);_(&quot;$&quot;* &quot;-&quot;??_);_(@_)"/>
    <numFmt numFmtId="169" formatCode="0.000%"/>
    <numFmt numFmtId="170" formatCode="0\ &quot;Add'l Years&quot;"/>
    <numFmt numFmtId="171" formatCode="&quot;$&quot;#,##0.0000_);\(&quot;$&quot;#,##0.0000\)"/>
  </numFmts>
  <fonts count="3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Arial MT"/>
    </font>
    <font>
      <sz val="12"/>
      <name val="Arial"/>
      <family val="2"/>
    </font>
    <font>
      <b/>
      <sz val="18"/>
      <name val="Arial"/>
      <family val="2"/>
    </font>
    <font>
      <sz val="16"/>
      <color indexed="8"/>
      <name val="Arial"/>
      <family val="2"/>
    </font>
    <font>
      <u/>
      <sz val="12"/>
      <name val="Arial"/>
      <family val="2"/>
    </font>
    <font>
      <sz val="10"/>
      <name val="Arial MT"/>
    </font>
    <font>
      <b/>
      <sz val="12"/>
      <color indexed="12"/>
      <name val="Arial"/>
      <family val="2"/>
    </font>
    <font>
      <sz val="12"/>
      <color indexed="12"/>
      <name val="Arial MT"/>
    </font>
    <font>
      <b/>
      <i/>
      <sz val="12"/>
      <color rgb="FFFF0000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9"/>
      <name val="Arial MT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i/>
      <sz val="11"/>
      <color rgb="FFFF000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0" fillId="0" borderId="0"/>
  </cellStyleXfs>
  <cellXfs count="260">
    <xf numFmtId="0" fontId="0" fillId="0" borderId="0" xfId="0"/>
    <xf numFmtId="37" fontId="2" fillId="2" borderId="14" xfId="0" applyNumberFormat="1" applyFont="1" applyFill="1" applyBorder="1" applyAlignment="1">
      <alignment horizontal="right"/>
    </xf>
    <xf numFmtId="37" fontId="2" fillId="2" borderId="11" xfId="0" applyNumberFormat="1" applyFont="1" applyFill="1" applyBorder="1" applyAlignment="1">
      <alignment horizontal="right"/>
    </xf>
    <xf numFmtId="168" fontId="2" fillId="2" borderId="14" xfId="0" applyNumberFormat="1" applyFont="1" applyFill="1" applyBorder="1" applyAlignment="1">
      <alignment horizontal="right"/>
    </xf>
    <xf numFmtId="168" fontId="2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6" fillId="4" borderId="8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49" fontId="4" fillId="0" borderId="14" xfId="0" applyNumberFormat="1" applyFont="1" applyBorder="1"/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left" vertical="center" textRotation="90" wrapText="1"/>
    </xf>
    <xf numFmtId="0" fontId="5" fillId="0" borderId="15" xfId="0" applyFont="1" applyBorder="1" applyAlignment="1">
      <alignment horizontal="left" vertical="center" textRotation="90" wrapText="1"/>
    </xf>
    <xf numFmtId="14" fontId="4" fillId="0" borderId="5" xfId="0" applyNumberFormat="1" applyFont="1" applyBorder="1" applyAlignment="1">
      <alignment horizontal="center" vertical="top" wrapText="1"/>
    </xf>
    <xf numFmtId="14" fontId="4" fillId="0" borderId="15" xfId="0" applyNumberFormat="1" applyFont="1" applyFill="1" applyBorder="1" applyAlignment="1">
      <alignment horizontal="center" vertical="top" shrinkToFit="1"/>
    </xf>
    <xf numFmtId="49" fontId="5" fillId="0" borderId="5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0" fontId="5" fillId="2" borderId="12" xfId="0" applyFont="1" applyFill="1" applyBorder="1"/>
    <xf numFmtId="37" fontId="4" fillId="2" borderId="1" xfId="0" applyNumberFormat="1" applyFont="1" applyFill="1" applyBorder="1" applyAlignment="1">
      <alignment horizontal="right"/>
    </xf>
    <xf numFmtId="37" fontId="4" fillId="2" borderId="11" xfId="0" applyNumberFormat="1" applyFont="1" applyFill="1" applyBorder="1" applyAlignment="1">
      <alignment horizontal="center"/>
    </xf>
    <xf numFmtId="167" fontId="4" fillId="0" borderId="16" xfId="0" quotePrefix="1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left" indent="1"/>
    </xf>
    <xf numFmtId="39" fontId="4" fillId="0" borderId="16" xfId="0" applyNumberFormat="1" applyFont="1" applyBorder="1" applyAlignment="1">
      <alignment horizontal="right"/>
    </xf>
    <xf numFmtId="168" fontId="4" fillId="0" borderId="1" xfId="0" applyNumberFormat="1" applyFont="1" applyFill="1" applyBorder="1" applyAlignment="1">
      <alignment horizontal="right"/>
    </xf>
    <xf numFmtId="168" fontId="4" fillId="0" borderId="11" xfId="0" applyNumberFormat="1" applyFont="1" applyFill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68" fontId="4" fillId="0" borderId="11" xfId="2" applyNumberFormat="1" applyFont="1" applyBorder="1" applyAlignment="1">
      <alignment horizontal="right"/>
    </xf>
    <xf numFmtId="0" fontId="4" fillId="0" borderId="12" xfId="0" applyFont="1" applyBorder="1" applyAlignment="1">
      <alignment horizontal="left" indent="1"/>
    </xf>
    <xf numFmtId="167" fontId="4" fillId="0" borderId="16" xfId="0" applyNumberFormat="1" applyFont="1" applyBorder="1" applyAlignment="1">
      <alignment horizontal="center"/>
    </xf>
    <xf numFmtId="168" fontId="5" fillId="0" borderId="19" xfId="0" applyNumberFormat="1" applyFont="1" applyBorder="1" applyAlignment="1">
      <alignment horizontal="right"/>
    </xf>
    <xf numFmtId="168" fontId="5" fillId="0" borderId="17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168" fontId="4" fillId="2" borderId="1" xfId="0" applyNumberFormat="1" applyFont="1" applyFill="1" applyBorder="1" applyAlignment="1">
      <alignment horizontal="left"/>
    </xf>
    <xf numFmtId="168" fontId="4" fillId="2" borderId="11" xfId="0" applyNumberFormat="1" applyFont="1" applyFill="1" applyBorder="1" applyAlignment="1">
      <alignment horizontal="left"/>
    </xf>
    <xf numFmtId="168" fontId="4" fillId="2" borderId="14" xfId="0" applyNumberFormat="1" applyFont="1" applyFill="1" applyBorder="1" applyAlignment="1">
      <alignment horizontal="left"/>
    </xf>
    <xf numFmtId="167" fontId="4" fillId="2" borderId="16" xfId="0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right"/>
    </xf>
    <xf numFmtId="168" fontId="4" fillId="2" borderId="11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left" indent="1"/>
    </xf>
    <xf numFmtId="0" fontId="4" fillId="0" borderId="12" xfId="0" applyNumberFormat="1" applyFont="1" applyFill="1" applyBorder="1" applyAlignment="1">
      <alignment horizontal="left" indent="3"/>
    </xf>
    <xf numFmtId="0" fontId="8" fillId="0" borderId="12" xfId="0" applyFont="1" applyFill="1" applyBorder="1" applyAlignment="1">
      <alignment horizontal="left" indent="1"/>
    </xf>
    <xf numFmtId="168" fontId="4" fillId="0" borderId="11" xfId="1" applyNumberFormat="1" applyFont="1" applyBorder="1" applyAlignment="1">
      <alignment horizontal="right"/>
    </xf>
    <xf numFmtId="168" fontId="8" fillId="0" borderId="11" xfId="0" applyNumberFormat="1" applyFont="1" applyBorder="1" applyAlignment="1">
      <alignment horizontal="center"/>
    </xf>
    <xf numFmtId="168" fontId="5" fillId="2" borderId="11" xfId="0" applyNumberFormat="1" applyFont="1" applyFill="1" applyBorder="1" applyAlignment="1">
      <alignment horizontal="center"/>
    </xf>
    <xf numFmtId="168" fontId="9" fillId="0" borderId="19" xfId="0" applyNumberFormat="1" applyFont="1" applyBorder="1" applyAlignment="1">
      <alignment horizontal="right"/>
    </xf>
    <xf numFmtId="168" fontId="9" fillId="0" borderId="17" xfId="0" applyNumberFormat="1" applyFont="1" applyBorder="1" applyAlignment="1">
      <alignment horizontal="center"/>
    </xf>
    <xf numFmtId="168" fontId="9" fillId="0" borderId="17" xfId="0" applyNumberFormat="1" applyFont="1" applyBorder="1" applyAlignment="1">
      <alignment horizontal="right"/>
    </xf>
    <xf numFmtId="168" fontId="8" fillId="0" borderId="1" xfId="0" applyNumberFormat="1" applyFont="1" applyBorder="1" applyAlignment="1">
      <alignment horizontal="right"/>
    </xf>
    <xf numFmtId="49" fontId="5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168" fontId="5" fillId="0" borderId="20" xfId="0" applyNumberFormat="1" applyFont="1" applyBorder="1" applyAlignment="1">
      <alignment horizontal="right" vertical="center"/>
    </xf>
    <xf numFmtId="168" fontId="5" fillId="0" borderId="18" xfId="0" applyNumberFormat="1" applyFont="1" applyBorder="1" applyAlignment="1">
      <alignment horizontal="center" vertical="center"/>
    </xf>
    <xf numFmtId="168" fontId="5" fillId="0" borderId="20" xfId="0" applyNumberFormat="1" applyFont="1" applyBorder="1" applyAlignment="1">
      <alignment horizontal="center" vertical="center"/>
    </xf>
    <xf numFmtId="49" fontId="4" fillId="0" borderId="0" xfId="0" applyNumberFormat="1" applyFont="1"/>
    <xf numFmtId="165" fontId="4" fillId="0" borderId="0" xfId="0" applyNumberFormat="1" applyFont="1"/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49" fontId="5" fillId="0" borderId="14" xfId="0" applyNumberFormat="1" applyFont="1" applyBorder="1" applyAlignment="1">
      <alignment horizontal="center" vertical="center" wrapText="1"/>
    </xf>
    <xf numFmtId="39" fontId="5" fillId="0" borderId="17" xfId="0" applyNumberFormat="1" applyFont="1" applyBorder="1" applyAlignment="1">
      <alignment horizontal="right"/>
    </xf>
    <xf numFmtId="168" fontId="4" fillId="0" borderId="1" xfId="2" applyNumberFormat="1" applyFont="1" applyBorder="1" applyAlignment="1">
      <alignment horizontal="right"/>
    </xf>
    <xf numFmtId="39" fontId="4" fillId="2" borderId="11" xfId="0" applyNumberFormat="1" applyFont="1" applyFill="1" applyBorder="1" applyAlignment="1">
      <alignment horizontal="right"/>
    </xf>
    <xf numFmtId="39" fontId="9" fillId="0" borderId="17" xfId="0" applyNumberFormat="1" applyFont="1" applyBorder="1" applyAlignment="1">
      <alignment horizontal="right"/>
    </xf>
    <xf numFmtId="39" fontId="4" fillId="2" borderId="11" xfId="0" applyNumberFormat="1" applyFont="1" applyFill="1" applyBorder="1" applyAlignment="1">
      <alignment horizontal="center"/>
    </xf>
    <xf numFmtId="10" fontId="4" fillId="0" borderId="11" xfId="3" applyNumberFormat="1" applyFont="1" applyFill="1" applyBorder="1" applyAlignment="1">
      <alignment horizontal="right"/>
    </xf>
    <xf numFmtId="39" fontId="5" fillId="0" borderId="18" xfId="0" applyNumberFormat="1" applyFont="1" applyBorder="1" applyAlignment="1">
      <alignment horizontal="right" vertical="center"/>
    </xf>
    <xf numFmtId="39" fontId="9" fillId="0" borderId="24" xfId="0" applyNumberFormat="1" applyFont="1" applyBorder="1" applyAlignment="1">
      <alignment horizontal="right"/>
    </xf>
    <xf numFmtId="168" fontId="9" fillId="0" borderId="25" xfId="0" applyNumberFormat="1" applyFont="1" applyBorder="1" applyAlignment="1">
      <alignment horizontal="right"/>
    </xf>
    <xf numFmtId="168" fontId="9" fillId="0" borderId="24" xfId="0" applyNumberFormat="1" applyFont="1" applyBorder="1" applyAlignment="1">
      <alignment horizontal="center"/>
    </xf>
    <xf numFmtId="168" fontId="9" fillId="0" borderId="24" xfId="0" applyNumberFormat="1" applyFont="1" applyBorder="1" applyAlignment="1">
      <alignment horizontal="right"/>
    </xf>
    <xf numFmtId="168" fontId="4" fillId="0" borderId="11" xfId="2" applyNumberFormat="1" applyFont="1" applyFill="1" applyBorder="1" applyAlignment="1">
      <alignment horizontal="right"/>
    </xf>
    <xf numFmtId="0" fontId="5" fillId="0" borderId="0" xfId="0" applyFont="1" applyAlignment="1"/>
    <xf numFmtId="39" fontId="4" fillId="0" borderId="11" xfId="0" applyNumberFormat="1" applyFont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39" fontId="4" fillId="2" borderId="11" xfId="0" applyNumberFormat="1" applyFont="1" applyFill="1" applyBorder="1" applyAlignment="1">
      <alignment horizontal="left"/>
    </xf>
    <xf numFmtId="10" fontId="8" fillId="0" borderId="11" xfId="3" applyNumberFormat="1" applyFont="1" applyBorder="1" applyAlignment="1" applyProtection="1">
      <alignment horizontal="right"/>
    </xf>
    <xf numFmtId="167" fontId="4" fillId="0" borderId="16" xfId="0" applyNumberFormat="1" applyFont="1" applyFill="1" applyBorder="1" applyAlignment="1" applyProtection="1">
      <alignment horizontal="center"/>
      <protection locked="0"/>
    </xf>
    <xf numFmtId="10" fontId="8" fillId="0" borderId="11" xfId="3" applyNumberFormat="1" applyFont="1" applyFill="1" applyBorder="1" applyAlignment="1" applyProtection="1">
      <alignment horizontal="right"/>
      <protection locked="0"/>
    </xf>
    <xf numFmtId="168" fontId="4" fillId="0" borderId="11" xfId="0" applyNumberFormat="1" applyFont="1" applyFill="1" applyBorder="1" applyAlignment="1" applyProtection="1">
      <alignment horizontal="center"/>
      <protection locked="0"/>
    </xf>
    <xf numFmtId="168" fontId="4" fillId="0" borderId="11" xfId="2" applyNumberFormat="1" applyFont="1" applyFill="1" applyBorder="1" applyAlignment="1" applyProtection="1">
      <alignment horizontal="right"/>
      <protection locked="0"/>
    </xf>
    <xf numFmtId="10" fontId="4" fillId="0" borderId="11" xfId="3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 applyAlignment="1" applyProtection="1">
      <alignment horizontal="left" indent="1"/>
      <protection locked="0"/>
    </xf>
    <xf numFmtId="167" fontId="4" fillId="0" borderId="16" xfId="0" quotePrefix="1" applyNumberFormat="1" applyFont="1" applyFill="1" applyBorder="1" applyAlignment="1" applyProtection="1">
      <alignment horizontal="center"/>
      <protection locked="0"/>
    </xf>
    <xf numFmtId="168" fontId="4" fillId="0" borderId="1" xfId="2" applyNumberFormat="1" applyFont="1" applyBorder="1" applyAlignment="1" applyProtection="1">
      <alignment horizontal="right"/>
      <protection locked="0"/>
    </xf>
    <xf numFmtId="168" fontId="4" fillId="0" borderId="1" xfId="0" applyNumberFormat="1" applyFont="1" applyFill="1" applyBorder="1" applyAlignment="1" applyProtection="1">
      <alignment horizontal="right"/>
      <protection locked="0"/>
    </xf>
    <xf numFmtId="3" fontId="11" fillId="0" borderId="0" xfId="4" applyNumberFormat="1" applyFont="1" applyAlignment="1">
      <alignment horizontal="right"/>
    </xf>
    <xf numFmtId="3" fontId="11" fillId="0" borderId="0" xfId="4" applyNumberFormat="1" applyFont="1" applyAlignment="1" applyProtection="1">
      <protection locked="0"/>
    </xf>
    <xf numFmtId="0" fontId="1" fillId="0" borderId="26" xfId="0" applyNumberFormat="1" applyFont="1" applyBorder="1" applyAlignment="1" applyProtection="1">
      <alignment horizontal="left" indent="2" shrinkToFit="1"/>
      <protection locked="0"/>
    </xf>
    <xf numFmtId="0" fontId="1" fillId="0" borderId="0" xfId="0" applyNumberFormat="1" applyFont="1" applyBorder="1" applyAlignment="1" applyProtection="1">
      <alignment horizontal="left" vertical="center" indent="2" shrinkToFit="1"/>
      <protection locked="0"/>
    </xf>
    <xf numFmtId="14" fontId="11" fillId="0" borderId="0" xfId="4" applyNumberFormat="1" applyFont="1" applyAlignment="1" applyProtection="1">
      <protection locked="0"/>
    </xf>
    <xf numFmtId="3" fontId="11" fillId="0" borderId="26" xfId="4" applyNumberFormat="1" applyFont="1" applyBorder="1" applyAlignment="1" applyProtection="1">
      <protection locked="0"/>
    </xf>
    <xf numFmtId="0" fontId="1" fillId="0" borderId="26" xfId="0" applyNumberFormat="1" applyFont="1" applyBorder="1" applyAlignment="1" applyProtection="1">
      <alignment horizontal="left" vertical="center"/>
      <protection locked="0"/>
    </xf>
    <xf numFmtId="0" fontId="13" fillId="0" borderId="26" xfId="0" applyNumberFormat="1" applyFont="1" applyBorder="1" applyAlignment="1">
      <alignment horizontal="center" vertical="center"/>
    </xf>
    <xf numFmtId="3" fontId="11" fillId="0" borderId="0" xfId="4" applyFont="1" applyAlignment="1"/>
    <xf numFmtId="3" fontId="11" fillId="0" borderId="0" xfId="4" applyFont="1" applyBorder="1" applyAlignment="1"/>
    <xf numFmtId="10" fontId="1" fillId="0" borderId="0" xfId="4" applyNumberFormat="1" applyFont="1" applyBorder="1" applyAlignment="1" applyProtection="1">
      <alignment horizontal="left"/>
      <protection locked="0"/>
    </xf>
    <xf numFmtId="3" fontId="11" fillId="0" borderId="0" xfId="4" applyFont="1" applyFill="1" applyBorder="1" applyAlignment="1"/>
    <xf numFmtId="10" fontId="11" fillId="0" borderId="0" xfId="4" applyNumberFormat="1" applyFont="1" applyFill="1" applyBorder="1" applyAlignment="1"/>
    <xf numFmtId="3" fontId="11" fillId="0" borderId="0" xfId="4" applyFont="1" applyBorder="1"/>
    <xf numFmtId="0" fontId="15" fillId="0" borderId="0" xfId="0" applyNumberFormat="1" applyFont="1" applyAlignment="1">
      <alignment horizontal="right"/>
    </xf>
    <xf numFmtId="3" fontId="11" fillId="0" borderId="0" xfId="4" applyFont="1" applyBorder="1" applyAlignment="1">
      <alignment horizontal="right"/>
    </xf>
    <xf numFmtId="3" fontId="16" fillId="0" borderId="0" xfId="4" applyFont="1" applyFill="1" applyBorder="1" applyAlignment="1" applyProtection="1">
      <alignment horizontal="center"/>
      <protection locked="0"/>
    </xf>
    <xf numFmtId="10" fontId="11" fillId="0" borderId="0" xfId="4" applyNumberFormat="1" applyFont="1" applyFill="1" applyBorder="1" applyAlignment="1" applyProtection="1">
      <protection locked="0"/>
    </xf>
    <xf numFmtId="3" fontId="11" fillId="0" borderId="0" xfId="4" applyNumberFormat="1" applyFont="1" applyBorder="1"/>
    <xf numFmtId="3" fontId="11" fillId="0" borderId="0" xfId="4" applyFont="1" applyBorder="1" applyAlignment="1">
      <alignment horizontal="center"/>
    </xf>
    <xf numFmtId="3" fontId="18" fillId="0" borderId="0" xfId="4" applyNumberFormat="1" applyFont="1" applyAlignment="1" applyProtection="1">
      <protection locked="0"/>
    </xf>
    <xf numFmtId="3" fontId="18" fillId="0" borderId="0" xfId="4" applyNumberFormat="1" applyFont="1" applyAlignment="1" applyProtection="1">
      <alignment horizontal="center"/>
      <protection locked="0"/>
    </xf>
    <xf numFmtId="3" fontId="11" fillId="0" borderId="0" xfId="4" applyFont="1" applyFill="1" applyBorder="1" applyAlignment="1">
      <alignment horizontal="right"/>
    </xf>
    <xf numFmtId="3" fontId="11" fillId="0" borderId="0" xfId="4" applyFont="1" applyBorder="1" applyAlignment="1">
      <alignment horizontal="left"/>
    </xf>
    <xf numFmtId="3" fontId="1" fillId="0" borderId="0" xfId="4" applyFont="1" applyBorder="1" applyAlignment="1"/>
    <xf numFmtId="3" fontId="11" fillId="6" borderId="28" xfId="4" applyFont="1" applyFill="1" applyBorder="1" applyAlignment="1"/>
    <xf numFmtId="3" fontId="1" fillId="6" borderId="28" xfId="4" applyFont="1" applyFill="1" applyBorder="1" applyAlignment="1"/>
    <xf numFmtId="3" fontId="11" fillId="6" borderId="28" xfId="4" applyNumberFormat="1" applyFont="1" applyFill="1" applyBorder="1" applyAlignment="1" applyProtection="1">
      <protection locked="0"/>
    </xf>
    <xf numFmtId="3" fontId="19" fillId="0" borderId="0" xfId="4" applyNumberFormat="1" applyFont="1" applyBorder="1" applyAlignment="1">
      <alignment horizontal="centerContinuous"/>
    </xf>
    <xf numFmtId="3" fontId="20" fillId="0" borderId="0" xfId="4" applyNumberFormat="1" applyFont="1" applyBorder="1" applyAlignment="1">
      <alignment horizontal="centerContinuous"/>
    </xf>
    <xf numFmtId="0" fontId="10" fillId="0" borderId="32" xfId="0" applyNumberFormat="1" applyFont="1" applyBorder="1" applyAlignment="1" applyProtection="1">
      <alignment horizontal="center"/>
    </xf>
    <xf numFmtId="169" fontId="10" fillId="0" borderId="32" xfId="0" applyNumberFormat="1" applyFont="1" applyBorder="1" applyAlignment="1" applyProtection="1">
      <alignment horizontal="center"/>
    </xf>
    <xf numFmtId="3" fontId="1" fillId="0" borderId="27" xfId="4" applyNumberFormat="1" applyFont="1" applyBorder="1" applyAlignment="1" applyProtection="1">
      <alignment horizontal="center" shrinkToFit="1"/>
    </xf>
    <xf numFmtId="169" fontId="22" fillId="0" borderId="27" xfId="4" applyNumberFormat="1" applyFont="1" applyFill="1" applyBorder="1" applyAlignment="1" applyProtection="1">
      <alignment horizontal="center"/>
      <protection locked="0"/>
    </xf>
    <xf numFmtId="0" fontId="15" fillId="0" borderId="37" xfId="0" applyNumberFormat="1" applyFont="1" applyBorder="1" applyAlignment="1" applyProtection="1">
      <alignment horizontal="center"/>
    </xf>
    <xf numFmtId="0" fontId="15" fillId="0" borderId="37" xfId="0" applyNumberFormat="1" applyFont="1" applyFill="1" applyBorder="1" applyAlignment="1" applyProtection="1">
      <alignment horizontal="center" vertical="center"/>
    </xf>
    <xf numFmtId="3" fontId="1" fillId="0" borderId="37" xfId="4" applyNumberFormat="1" applyFont="1" applyBorder="1" applyAlignment="1" applyProtection="1"/>
    <xf numFmtId="169" fontId="11" fillId="0" borderId="37" xfId="4" applyNumberFormat="1" applyFont="1" applyFill="1" applyBorder="1" applyAlignment="1" applyProtection="1">
      <alignment horizontal="center"/>
    </xf>
    <xf numFmtId="169" fontId="10" fillId="0" borderId="37" xfId="0" applyNumberFormat="1" applyFont="1" applyFill="1" applyBorder="1" applyAlignment="1" applyProtection="1">
      <alignment horizontal="center"/>
    </xf>
    <xf numFmtId="0" fontId="15" fillId="0" borderId="37" xfId="0" applyNumberFormat="1" applyFont="1" applyBorder="1" applyAlignment="1" applyProtection="1">
      <alignment horizontal="center" vertical="center"/>
    </xf>
    <xf numFmtId="3" fontId="1" fillId="0" borderId="37" xfId="4" applyFont="1" applyBorder="1" applyAlignment="1" applyProtection="1"/>
    <xf numFmtId="169" fontId="11" fillId="0" borderId="37" xfId="4" applyNumberFormat="1" applyFont="1" applyBorder="1" applyAlignment="1" applyProtection="1">
      <alignment horizontal="center"/>
    </xf>
    <xf numFmtId="169" fontId="10" fillId="0" borderId="37" xfId="0" applyNumberFormat="1" applyFont="1" applyBorder="1" applyAlignment="1" applyProtection="1">
      <alignment horizontal="center"/>
    </xf>
    <xf numFmtId="169" fontId="17" fillId="0" borderId="27" xfId="0" applyNumberFormat="1" applyFont="1" applyFill="1" applyBorder="1" applyAlignment="1" applyProtection="1">
      <alignment horizontal="center"/>
    </xf>
    <xf numFmtId="7" fontId="11" fillId="0" borderId="27" xfId="2" applyNumberFormat="1" applyFont="1" applyFill="1" applyBorder="1" applyAlignment="1" applyProtection="1">
      <protection locked="0"/>
    </xf>
    <xf numFmtId="3" fontId="11" fillId="0" borderId="31" xfId="4" applyNumberFormat="1" applyFont="1" applyFill="1" applyBorder="1" applyAlignment="1" applyProtection="1"/>
    <xf numFmtId="3" fontId="1" fillId="0" borderId="27" xfId="4" applyNumberFormat="1" applyFont="1" applyBorder="1" applyAlignment="1" applyProtection="1">
      <alignment shrinkToFit="1"/>
    </xf>
    <xf numFmtId="170" fontId="11" fillId="0" borderId="27" xfId="2" applyNumberFormat="1" applyFont="1" applyFill="1" applyBorder="1" applyAlignment="1" applyProtection="1">
      <alignment horizontal="right"/>
      <protection locked="0"/>
    </xf>
    <xf numFmtId="0" fontId="15" fillId="0" borderId="27" xfId="0" applyNumberFormat="1" applyFont="1" applyBorder="1" applyAlignment="1" applyProtection="1">
      <alignment horizontal="center"/>
    </xf>
    <xf numFmtId="171" fontId="11" fillId="0" borderId="27" xfId="2" applyNumberFormat="1" applyFont="1" applyFill="1" applyBorder="1" applyAlignment="1" applyProtection="1">
      <protection locked="0"/>
    </xf>
    <xf numFmtId="3" fontId="11" fillId="0" borderId="31" xfId="4" applyNumberFormat="1" applyFont="1" applyBorder="1" applyAlignment="1" applyProtection="1"/>
    <xf numFmtId="3" fontId="11" fillId="0" borderId="0" xfId="4" applyFont="1" applyAlignment="1">
      <alignment horizontal="center" vertical="center"/>
    </xf>
    <xf numFmtId="3" fontId="11" fillId="0" borderId="42" xfId="4" applyFont="1" applyBorder="1" applyAlignment="1" applyProtection="1"/>
    <xf numFmtId="3" fontId="11" fillId="0" borderId="42" xfId="4" applyNumberFormat="1" applyFont="1" applyBorder="1" applyAlignment="1" applyProtection="1"/>
    <xf numFmtId="3" fontId="11" fillId="0" borderId="0" xfId="4" applyFont="1" applyBorder="1" applyAlignment="1" applyProtection="1"/>
    <xf numFmtId="3" fontId="11" fillId="0" borderId="0" xfId="4" applyNumberFormat="1" applyFont="1" applyBorder="1" applyAlignment="1" applyProtection="1"/>
    <xf numFmtId="3" fontId="11" fillId="0" borderId="26" xfId="4" applyFont="1" applyBorder="1" applyAlignment="1"/>
    <xf numFmtId="3" fontId="11" fillId="0" borderId="0" xfId="4" applyNumberFormat="1" applyFont="1" applyAlignment="1" applyProtection="1"/>
    <xf numFmtId="3" fontId="26" fillId="0" borderId="0" xfId="4" applyFont="1" applyBorder="1" applyAlignment="1" applyProtection="1">
      <alignment horizontal="right"/>
    </xf>
    <xf numFmtId="3" fontId="26" fillId="0" borderId="0" xfId="4" applyFont="1" applyBorder="1" applyAlignment="1">
      <alignment horizontal="right"/>
    </xf>
    <xf numFmtId="3" fontId="27" fillId="0" borderId="0" xfId="4" applyNumberFormat="1" applyFont="1" applyBorder="1" applyAlignment="1" applyProtection="1">
      <protection locked="0"/>
    </xf>
    <xf numFmtId="3" fontId="29" fillId="0" borderId="0" xfId="4" applyFont="1" applyBorder="1" applyAlignment="1"/>
    <xf numFmtId="3" fontId="11" fillId="0" borderId="0" xfId="4" applyFont="1" applyAlignment="1">
      <alignment horizontal="right"/>
    </xf>
    <xf numFmtId="3" fontId="11" fillId="0" borderId="0" xfId="4" applyFont="1" applyAlignment="1">
      <alignment horizontal="center"/>
    </xf>
    <xf numFmtId="3" fontId="11" fillId="0" borderId="43" xfId="4" applyFont="1" applyBorder="1" applyAlignment="1">
      <alignment horizontal="center"/>
    </xf>
    <xf numFmtId="3" fontId="30" fillId="0" borderId="0" xfId="4" applyFont="1" applyBorder="1" applyAlignment="1">
      <alignment horizontal="center"/>
    </xf>
    <xf numFmtId="0" fontId="4" fillId="0" borderId="0" xfId="0" applyFont="1" applyFill="1"/>
    <xf numFmtId="1" fontId="11" fillId="0" borderId="27" xfId="2" applyNumberFormat="1" applyFont="1" applyFill="1" applyBorder="1" applyAlignment="1" applyProtection="1">
      <alignment horizontal="right"/>
    </xf>
    <xf numFmtId="1" fontId="17" fillId="0" borderId="27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4" fillId="5" borderId="13" xfId="0" applyFont="1" applyFill="1" applyBorder="1" applyAlignment="1"/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6" fontId="5" fillId="0" borderId="14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3" fontId="11" fillId="0" borderId="29" xfId="4" applyNumberFormat="1" applyFont="1" applyBorder="1" applyAlignment="1" applyProtection="1"/>
    <xf numFmtId="3" fontId="27" fillId="0" borderId="30" xfId="4" applyNumberFormat="1" applyFont="1" applyBorder="1" applyAlignment="1" applyProtection="1"/>
    <xf numFmtId="3" fontId="27" fillId="0" borderId="31" xfId="4" applyNumberFormat="1" applyFont="1" applyBorder="1" applyAlignment="1" applyProtection="1"/>
    <xf numFmtId="10" fontId="28" fillId="0" borderId="38" xfId="4" applyNumberFormat="1" applyFont="1" applyBorder="1" applyAlignment="1" applyProtection="1">
      <alignment horizontal="center"/>
    </xf>
    <xf numFmtId="10" fontId="28" fillId="0" borderId="0" xfId="4" applyNumberFormat="1" applyFont="1" applyBorder="1" applyAlignment="1" applyProtection="1">
      <alignment horizontal="center"/>
    </xf>
    <xf numFmtId="0" fontId="15" fillId="0" borderId="33" xfId="0" applyNumberFormat="1" applyFont="1" applyBorder="1" applyAlignment="1" applyProtection="1">
      <alignment horizontal="right"/>
    </xf>
    <xf numFmtId="0" fontId="15" fillId="0" borderId="34" xfId="0" applyNumberFormat="1" applyFont="1" applyBorder="1" applyAlignment="1" applyProtection="1">
      <alignment horizontal="right"/>
    </xf>
    <xf numFmtId="3" fontId="11" fillId="0" borderId="38" xfId="4" applyFont="1" applyBorder="1" applyAlignment="1" applyProtection="1"/>
    <xf numFmtId="3" fontId="11" fillId="0" borderId="39" xfId="4" applyFont="1" applyBorder="1" applyAlignment="1" applyProtection="1"/>
    <xf numFmtId="3" fontId="1" fillId="0" borderId="38" xfId="4" applyNumberFormat="1" applyFont="1" applyBorder="1" applyAlignment="1" applyProtection="1">
      <alignment horizontal="left" indent="2"/>
    </xf>
    <xf numFmtId="3" fontId="1" fillId="0" borderId="39" xfId="4" applyNumberFormat="1" applyFont="1" applyBorder="1" applyAlignment="1" applyProtection="1">
      <alignment horizontal="left" indent="2"/>
    </xf>
    <xf numFmtId="3" fontId="11" fillId="0" borderId="40" xfId="4" applyFont="1" applyBorder="1" applyAlignment="1" applyProtection="1"/>
    <xf numFmtId="3" fontId="11" fillId="0" borderId="41" xfId="4" applyFont="1" applyBorder="1" applyAlignment="1" applyProtection="1"/>
    <xf numFmtId="3" fontId="11" fillId="0" borderId="40" xfId="4" applyNumberFormat="1" applyFont="1" applyBorder="1" applyAlignment="1" applyProtection="1"/>
    <xf numFmtId="3" fontId="11" fillId="0" borderId="41" xfId="4" applyNumberFormat="1" applyFont="1" applyBorder="1" applyAlignment="1" applyProtection="1"/>
    <xf numFmtId="0" fontId="11" fillId="0" borderId="30" xfId="0" applyNumberFormat="1" applyFont="1" applyBorder="1" applyAlignment="1" applyProtection="1"/>
    <xf numFmtId="0" fontId="11" fillId="0" borderId="31" xfId="0" applyNumberFormat="1" applyFont="1" applyBorder="1" applyAlignment="1" applyProtection="1"/>
    <xf numFmtId="3" fontId="1" fillId="0" borderId="30" xfId="4" applyNumberFormat="1" applyFont="1" applyBorder="1" applyAlignment="1" applyProtection="1"/>
    <xf numFmtId="3" fontId="1" fillId="0" borderId="31" xfId="4" applyNumberFormat="1" applyFont="1" applyBorder="1" applyAlignment="1" applyProtection="1"/>
    <xf numFmtId="3" fontId="23" fillId="0" borderId="27" xfId="4" applyNumberFormat="1" applyFont="1" applyBorder="1" applyAlignment="1" applyProtection="1">
      <alignment horizontal="left" indent="2"/>
      <protection locked="0"/>
    </xf>
    <xf numFmtId="3" fontId="1" fillId="0" borderId="35" xfId="4" applyNumberFormat="1" applyFont="1" applyBorder="1" applyAlignment="1" applyProtection="1"/>
    <xf numFmtId="3" fontId="1" fillId="0" borderId="36" xfId="4" applyNumberFormat="1" applyFont="1" applyBorder="1" applyAlignment="1" applyProtection="1"/>
    <xf numFmtId="3" fontId="23" fillId="0" borderId="27" xfId="4" applyFont="1" applyBorder="1" applyAlignment="1" applyProtection="1">
      <alignment horizontal="left" indent="2"/>
      <protection locked="0"/>
    </xf>
    <xf numFmtId="3" fontId="11" fillId="0" borderId="30" xfId="4" applyFont="1" applyBorder="1" applyAlignment="1" applyProtection="1">
      <alignment horizontal="left" indent="2"/>
    </xf>
    <xf numFmtId="3" fontId="11" fillId="0" borderId="31" xfId="4" applyFont="1" applyBorder="1" applyAlignment="1" applyProtection="1">
      <alignment horizontal="left" indent="2"/>
    </xf>
    <xf numFmtId="3" fontId="1" fillId="0" borderId="30" xfId="4" applyNumberFormat="1" applyFont="1" applyFill="1" applyBorder="1" applyAlignment="1" applyProtection="1"/>
    <xf numFmtId="3" fontId="1" fillId="0" borderId="31" xfId="4" applyNumberFormat="1" applyFont="1" applyFill="1" applyBorder="1" applyAlignment="1" applyProtection="1"/>
    <xf numFmtId="3" fontId="11" fillId="0" borderId="38" xfId="4" applyNumberFormat="1" applyFont="1" applyBorder="1" applyAlignment="1" applyProtection="1"/>
    <xf numFmtId="3" fontId="11" fillId="0" borderId="39" xfId="4" applyNumberFormat="1" applyFont="1" applyBorder="1" applyAlignment="1" applyProtection="1"/>
    <xf numFmtId="3" fontId="23" fillId="0" borderId="38" xfId="4" applyFont="1" applyBorder="1" applyAlignment="1" applyProtection="1">
      <alignment horizontal="left" indent="2"/>
    </xf>
    <xf numFmtId="3" fontId="23" fillId="0" borderId="39" xfId="4" applyFont="1" applyBorder="1" applyAlignment="1" applyProtection="1">
      <alignment horizontal="left" indent="2"/>
    </xf>
    <xf numFmtId="3" fontId="25" fillId="0" borderId="40" xfId="4" applyFont="1" applyBorder="1" applyAlignment="1" applyProtection="1">
      <alignment horizontal="left" indent="2"/>
    </xf>
    <xf numFmtId="3" fontId="25" fillId="0" borderId="41" xfId="4" applyFont="1" applyBorder="1" applyAlignment="1" applyProtection="1">
      <alignment horizontal="left" indent="2"/>
    </xf>
    <xf numFmtId="0" fontId="10" fillId="0" borderId="40" xfId="0" applyNumberFormat="1" applyFont="1" applyBorder="1" applyAlignment="1" applyProtection="1">
      <alignment horizontal="center"/>
    </xf>
    <xf numFmtId="0" fontId="10" fillId="0" borderId="41" xfId="0" applyNumberFormat="1" applyFont="1" applyBorder="1" applyAlignment="1" applyProtection="1">
      <alignment horizontal="center"/>
    </xf>
    <xf numFmtId="0" fontId="11" fillId="0" borderId="30" xfId="0" applyNumberFormat="1" applyFont="1" applyFill="1" applyBorder="1" applyAlignment="1" applyProtection="1"/>
    <xf numFmtId="0" fontId="11" fillId="0" borderId="31" xfId="0" applyNumberFormat="1" applyFont="1" applyFill="1" applyBorder="1" applyAlignment="1" applyProtection="1"/>
    <xf numFmtId="3" fontId="1" fillId="0" borderId="33" xfId="4" applyFont="1" applyBorder="1" applyAlignment="1" applyProtection="1">
      <alignment horizontal="right"/>
    </xf>
    <xf numFmtId="3" fontId="1" fillId="0" borderId="34" xfId="4" applyFont="1" applyBorder="1" applyAlignment="1" applyProtection="1">
      <alignment horizontal="right"/>
    </xf>
    <xf numFmtId="3" fontId="11" fillId="0" borderId="30" xfId="4" applyFont="1" applyBorder="1" applyAlignment="1" applyProtection="1">
      <alignment horizontal="left"/>
    </xf>
    <xf numFmtId="3" fontId="11" fillId="0" borderId="31" xfId="4" applyFont="1" applyBorder="1" applyAlignment="1" applyProtection="1">
      <alignment horizontal="left"/>
    </xf>
    <xf numFmtId="3" fontId="11" fillId="0" borderId="30" xfId="4" applyNumberFormat="1" applyFont="1" applyFill="1" applyBorder="1" applyAlignment="1" applyProtection="1">
      <alignment horizontal="center"/>
    </xf>
    <xf numFmtId="3" fontId="11" fillId="0" borderId="31" xfId="4" applyNumberFormat="1" applyFont="1" applyFill="1" applyBorder="1" applyAlignment="1" applyProtection="1">
      <alignment horizontal="center"/>
    </xf>
    <xf numFmtId="3" fontId="11" fillId="0" borderId="30" xfId="4" applyFont="1" applyBorder="1" applyAlignment="1" applyProtection="1"/>
    <xf numFmtId="3" fontId="11" fillId="0" borderId="31" xfId="4" applyFont="1" applyBorder="1" applyAlignment="1" applyProtection="1"/>
    <xf numFmtId="3" fontId="23" fillId="0" borderId="27" xfId="4" applyFont="1" applyFill="1" applyBorder="1" applyAlignment="1" applyProtection="1">
      <alignment horizontal="left" indent="2"/>
      <protection locked="0"/>
    </xf>
    <xf numFmtId="10" fontId="1" fillId="0" borderId="38" xfId="4" applyNumberFormat="1" applyFont="1" applyBorder="1" applyAlignment="1" applyProtection="1">
      <alignment horizontal="left" indent="2"/>
    </xf>
    <xf numFmtId="10" fontId="1" fillId="0" borderId="39" xfId="4" applyNumberFormat="1" applyFont="1" applyBorder="1" applyAlignment="1" applyProtection="1">
      <alignment horizontal="left" indent="2"/>
    </xf>
    <xf numFmtId="0" fontId="1" fillId="0" borderId="33" xfId="0" applyNumberFormat="1" applyFont="1" applyBorder="1" applyAlignment="1" applyProtection="1">
      <alignment horizontal="right"/>
    </xf>
    <xf numFmtId="0" fontId="1" fillId="0" borderId="34" xfId="0" applyNumberFormat="1" applyFont="1" applyBorder="1" applyAlignment="1" applyProtection="1">
      <alignment horizontal="right"/>
    </xf>
    <xf numFmtId="3" fontId="22" fillId="0" borderId="27" xfId="4" applyFont="1" applyBorder="1" applyAlignment="1" applyProtection="1">
      <alignment horizontal="left" indent="2"/>
      <protection locked="0"/>
    </xf>
    <xf numFmtId="3" fontId="23" fillId="0" borderId="38" xfId="4" applyFont="1" applyBorder="1" applyAlignment="1" applyProtection="1">
      <alignment horizontal="left" indent="2"/>
      <protection locked="0"/>
    </xf>
    <xf numFmtId="3" fontId="23" fillId="0" borderId="39" xfId="4" applyFont="1" applyBorder="1" applyAlignment="1" applyProtection="1">
      <alignment horizontal="left" indent="2"/>
      <protection locked="0"/>
    </xf>
    <xf numFmtId="0" fontId="11" fillId="0" borderId="38" xfId="0" applyNumberFormat="1" applyFont="1" applyBorder="1" applyAlignment="1" applyProtection="1"/>
    <xf numFmtId="0" fontId="11" fillId="0" borderId="39" xfId="0" applyNumberFormat="1" applyFont="1" applyBorder="1" applyAlignment="1" applyProtection="1"/>
    <xf numFmtId="3" fontId="24" fillId="0" borderId="30" xfId="4" applyNumberFormat="1" applyFont="1" applyFill="1" applyBorder="1" applyAlignment="1" applyProtection="1">
      <protection locked="0"/>
    </xf>
    <xf numFmtId="3" fontId="24" fillId="0" borderId="31" xfId="4" applyNumberFormat="1" applyFont="1" applyFill="1" applyBorder="1" applyAlignment="1" applyProtection="1">
      <protection locked="0"/>
    </xf>
    <xf numFmtId="0" fontId="21" fillId="0" borderId="30" xfId="0" applyNumberFormat="1" applyFont="1" applyBorder="1" applyAlignment="1" applyProtection="1">
      <alignment horizontal="left" indent="2"/>
    </xf>
    <xf numFmtId="0" fontId="21" fillId="0" borderId="31" xfId="0" applyNumberFormat="1" applyFont="1" applyBorder="1" applyAlignment="1" applyProtection="1">
      <alignment horizontal="left" indent="2"/>
    </xf>
    <xf numFmtId="0" fontId="10" fillId="0" borderId="30" xfId="0" applyNumberFormat="1" applyFont="1" applyBorder="1" applyAlignment="1" applyProtection="1">
      <alignment horizontal="center"/>
    </xf>
    <xf numFmtId="0" fontId="10" fillId="0" borderId="31" xfId="0" applyNumberFormat="1" applyFont="1" applyBorder="1" applyAlignment="1" applyProtection="1">
      <alignment horizontal="center"/>
    </xf>
    <xf numFmtId="3" fontId="1" fillId="0" borderId="33" xfId="4" applyNumberFormat="1" applyFont="1" applyBorder="1" applyAlignment="1" applyProtection="1">
      <alignment horizontal="left" indent="2"/>
      <protection locked="0"/>
    </xf>
    <xf numFmtId="3" fontId="1" fillId="0" borderId="34" xfId="4" applyNumberFormat="1" applyFont="1" applyBorder="1" applyAlignment="1" applyProtection="1">
      <alignment horizontal="left" indent="2"/>
      <protection locked="0"/>
    </xf>
    <xf numFmtId="0" fontId="12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left" indent="2" shrinkToFit="1"/>
      <protection locked="0"/>
    </xf>
    <xf numFmtId="0" fontId="1" fillId="0" borderId="26" xfId="0" applyNumberFormat="1" applyFont="1" applyBorder="1" applyAlignment="1" applyProtection="1">
      <alignment horizontal="left" indent="2" shrinkToFit="1"/>
      <protection locked="0"/>
    </xf>
    <xf numFmtId="0" fontId="13" fillId="0" borderId="0" xfId="0" applyNumberFormat="1" applyFont="1" applyAlignment="1">
      <alignment horizontal="center" vertical="top"/>
    </xf>
    <xf numFmtId="3" fontId="14" fillId="0" borderId="0" xfId="4" applyFont="1" applyFill="1" applyBorder="1" applyAlignment="1">
      <alignment horizontal="center"/>
    </xf>
    <xf numFmtId="3" fontId="20" fillId="0" borderId="28" xfId="4" applyNumberFormat="1" applyFont="1" applyBorder="1" applyAlignment="1" applyProtection="1">
      <alignment horizontal="center"/>
    </xf>
    <xf numFmtId="3" fontId="20" fillId="0" borderId="29" xfId="4" applyNumberFormat="1" applyFont="1" applyBorder="1" applyAlignment="1">
      <alignment horizontal="center"/>
    </xf>
    <xf numFmtId="0" fontId="5" fillId="0" borderId="0" xfId="0" applyFont="1" applyFill="1" applyAlignment="1"/>
  </cellXfs>
  <cellStyles count="5">
    <cellStyle name="Comma" xfId="1" builtinId="3"/>
    <cellStyle name="Currency" xfId="2" builtinId="4"/>
    <cellStyle name="Normal" xfId="0" builtinId="0"/>
    <cellStyle name="Normal_Backup Schedule" xfId="4"/>
    <cellStyle name="Percent" xfId="3" builtinId="5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166220</xdr:colOff>
      <xdr:row>0</xdr:row>
      <xdr:rowOff>155950</xdr:rowOff>
    </xdr:from>
    <xdr:to>
      <xdr:col>2</xdr:col>
      <xdr:colOff>106456</xdr:colOff>
      <xdr:row>2</xdr:row>
      <xdr:rowOff>127776</xdr:rowOff>
    </xdr:to>
    <xdr:pic>
      <xdr:nvPicPr>
        <xdr:cNvPr id="4" name="Picture 563" descr="HP Standard 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23395" y="155950"/>
          <a:ext cx="3454961" cy="505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180976</xdr:rowOff>
    </xdr:from>
    <xdr:to>
      <xdr:col>3</xdr:col>
      <xdr:colOff>33984</xdr:colOff>
      <xdr:row>2</xdr:row>
      <xdr:rowOff>104775</xdr:rowOff>
    </xdr:to>
    <xdr:pic>
      <xdr:nvPicPr>
        <xdr:cNvPr id="3" name="Picture 3" descr="X:\Project Development\Marketing\Brand Refresh\Logo Files\Hensel Phelps Plan Build Manage LOGO JPG.jpg">
          <a:extLst>
            <a:ext uri="{FF2B5EF4-FFF2-40B4-BE49-F238E27FC236}">
              <a16:creationId xmlns:a16="http://schemas.microsoft.com/office/drawing/2014/main" id="{EFE5D19F-F5E4-48D6-A961-CD84AA8D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80976"/>
          <a:ext cx="283433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9.50\j5015097\Users\ESE\Desktop\Stanford%20Emeryville\FGMP\2015.10.15%20SHCE%20FGM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Print Control"/>
      <sheetName val="Sector Data"/>
      <sheetName val="Project Information"/>
      <sheetName val="Cover Page"/>
      <sheetName val="Offices"/>
      <sheetName val="Executive Summary"/>
      <sheetName val="Level 1 Summary"/>
      <sheetName val="Level 2 Summary"/>
      <sheetName val="Level 3 Summary"/>
      <sheetName val="Comparison"/>
      <sheetName val="Level 3 Rollup Summary"/>
      <sheetName val="Sector Backup"/>
      <sheetName val="Site Backup"/>
      <sheetName val="Sector A"/>
      <sheetName val="Sector B"/>
      <sheetName val="Site A"/>
      <sheetName val="Data Summary"/>
      <sheetName val="Program Summary"/>
      <sheetName val="Finishes"/>
      <sheetName val="General Conditions"/>
      <sheetName val="Clarifications"/>
      <sheetName val="User Summary"/>
      <sheetName val="FSR Summary"/>
      <sheetName val="Design Fees"/>
      <sheetName val="User Codes"/>
      <sheetName val="FSR Codes"/>
      <sheetName val="User Details"/>
      <sheetName val="FSR Details"/>
      <sheetName val="Trend Log 1"/>
      <sheetName val="Cash Flow"/>
    </sheetNames>
    <sheetDataSet>
      <sheetData sheetId="0"/>
      <sheetData sheetId="1"/>
      <sheetData sheetId="2"/>
      <sheetData sheetId="3">
        <row r="15">
          <cell r="A15" t="str">
            <v>HeaderGC</v>
          </cell>
          <cell r="B15" t="str">
            <v>General Conditions</v>
          </cell>
        </row>
        <row r="16">
          <cell r="A16" t="str">
            <v>GC01</v>
          </cell>
          <cell r="B16" t="str">
            <v>Z1010</v>
          </cell>
          <cell r="C16" t="str">
            <v>General Conditions</v>
          </cell>
          <cell r="E16">
            <v>2125676</v>
          </cell>
          <cell r="G16" t="str">
            <v>B</v>
          </cell>
          <cell r="H16">
            <v>2125676</v>
          </cell>
          <cell r="I16">
            <v>5.996162626973639E-2</v>
          </cell>
          <cell r="J16">
            <v>4.8037875702071423E-2</v>
          </cell>
          <cell r="K16">
            <v>2125676</v>
          </cell>
        </row>
        <row r="17">
          <cell r="A17" t="str">
            <v>GC02</v>
          </cell>
          <cell r="B17" t="str">
            <v>Z1030</v>
          </cell>
          <cell r="C17" t="str">
            <v>Builder's Risk Insurance (DIC)</v>
          </cell>
          <cell r="D17">
            <v>3.3E-3</v>
          </cell>
          <cell r="G17" t="str">
            <v>B</v>
          </cell>
          <cell r="H17">
            <v>146024.99983080965</v>
          </cell>
          <cell r="I17">
            <v>4.1191115042430396E-3</v>
          </cell>
          <cell r="J17">
            <v>3.2999999958918647E-3</v>
          </cell>
          <cell r="K17">
            <v>33</v>
          </cell>
        </row>
        <row r="18">
          <cell r="A18" t="str">
            <v>GC03</v>
          </cell>
          <cell r="B18" t="str">
            <v>Z1040</v>
          </cell>
          <cell r="C18" t="str">
            <v>General Liability Insurance</v>
          </cell>
          <cell r="D18">
            <v>5.3E-3</v>
          </cell>
          <cell r="G18" t="str">
            <v>B</v>
          </cell>
          <cell r="H18">
            <v>234524.99985366492</v>
          </cell>
          <cell r="I18">
            <v>6.6155427224729628E-3</v>
          </cell>
          <cell r="J18">
            <v>5.2999999962358678E-3</v>
          </cell>
          <cell r="K18">
            <v>53</v>
          </cell>
        </row>
        <row r="19">
          <cell r="A19" t="str">
            <v>GC04</v>
          </cell>
          <cell r="B19" t="str">
            <v>Z1050</v>
          </cell>
          <cell r="C19" t="str">
            <v>Permits</v>
          </cell>
          <cell r="F19" t="str">
            <v xml:space="preserve">By Owner </v>
          </cell>
          <cell r="G19" t="str">
            <v>C</v>
          </cell>
          <cell r="H19" t="str">
            <v xml:space="preserve">By Owner </v>
          </cell>
          <cell r="I19">
            <v>0</v>
          </cell>
          <cell r="J19">
            <v>0</v>
          </cell>
          <cell r="K19">
            <v>1000</v>
          </cell>
        </row>
        <row r="20">
          <cell r="A20" t="str">
            <v>GC05</v>
          </cell>
          <cell r="B20" t="str">
            <v>Z1075</v>
          </cell>
          <cell r="C20" t="str">
            <v>A/E Construction Administration</v>
          </cell>
          <cell r="E20">
            <v>418004</v>
          </cell>
          <cell r="G20" t="str">
            <v>A</v>
          </cell>
          <cell r="H20">
            <v>418004</v>
          </cell>
          <cell r="I20">
            <v>1.1791166493508367E-2</v>
          </cell>
          <cell r="J20">
            <v>9.4464180782812927E-3</v>
          </cell>
          <cell r="K20">
            <v>418004</v>
          </cell>
        </row>
        <row r="21">
          <cell r="A21" t="str">
            <v>GC06</v>
          </cell>
          <cell r="B21" t="str">
            <v>Z1077</v>
          </cell>
          <cell r="C21" t="str">
            <v>LEED Certification</v>
          </cell>
          <cell r="E21">
            <v>96000</v>
          </cell>
          <cell r="G21" t="str">
            <v>A</v>
          </cell>
          <cell r="H21">
            <v>96000</v>
          </cell>
          <cell r="I21">
            <v>2.7079931851771832E-3</v>
          </cell>
          <cell r="J21">
            <v>2.1694915252366102E-3</v>
          </cell>
          <cell r="K21">
            <v>96000</v>
          </cell>
        </row>
        <row r="22">
          <cell r="A22" t="str">
            <v>HeaderIR</v>
          </cell>
          <cell r="B22" t="str">
            <v>Indirects &amp; Reserves</v>
          </cell>
        </row>
        <row r="23">
          <cell r="A23" t="str">
            <v>IR01</v>
          </cell>
          <cell r="B23" t="str">
            <v>Z1015</v>
          </cell>
          <cell r="C23" t="str">
            <v>Buyout Contingency 3.0%</v>
          </cell>
          <cell r="D23">
            <v>0.03</v>
          </cell>
          <cell r="G23" t="str">
            <v>A</v>
          </cell>
          <cell r="H23">
            <v>1063518.186</v>
          </cell>
          <cell r="I23">
            <v>2.9999999999999995E-2</v>
          </cell>
          <cell r="J23">
            <v>2.4034309286062636E-2</v>
          </cell>
          <cell r="K23">
            <v>300</v>
          </cell>
        </row>
        <row r="24">
          <cell r="A24" t="str">
            <v>IR02</v>
          </cell>
          <cell r="B24" t="str">
            <v>Z1016</v>
          </cell>
          <cell r="C24" t="str">
            <v>Design Contingency 3.0%</v>
          </cell>
          <cell r="D24">
            <v>0.03</v>
          </cell>
          <cell r="G24" t="str">
            <v>A</v>
          </cell>
          <cell r="H24">
            <v>1063518.186</v>
          </cell>
          <cell r="I24">
            <v>2.9999999999999995E-2</v>
          </cell>
          <cell r="J24">
            <v>2.4034309286062636E-2</v>
          </cell>
          <cell r="K24">
            <v>300</v>
          </cell>
        </row>
        <row r="25">
          <cell r="A25" t="str">
            <v>IR03</v>
          </cell>
          <cell r="B25" t="str">
            <v>Z1020</v>
          </cell>
          <cell r="C25" t="str">
            <v>Contractor's Bonds</v>
          </cell>
          <cell r="D25">
            <v>6.1500000000000001E-3</v>
          </cell>
          <cell r="G25" t="str">
            <v>B</v>
          </cell>
          <cell r="H25">
            <v>272137.49997207976</v>
          </cell>
          <cell r="I25">
            <v>7.6765259932869562E-3</v>
          </cell>
          <cell r="J25">
            <v>6.1499999988385966E-3</v>
          </cell>
          <cell r="K25">
            <v>61.5</v>
          </cell>
        </row>
        <row r="26">
          <cell r="A26" t="str">
            <v>IR04</v>
          </cell>
          <cell r="B26" t="str">
            <v>Z1025</v>
          </cell>
          <cell r="C26" t="str">
            <v>Subcontractor &amp; Supplier Bonds</v>
          </cell>
          <cell r="F26" t="str">
            <v>w/ COW</v>
          </cell>
          <cell r="G26" t="str">
            <v>A</v>
          </cell>
          <cell r="H26" t="str">
            <v>w/ COW</v>
          </cell>
          <cell r="I26">
            <v>0</v>
          </cell>
          <cell r="J26">
            <v>0</v>
          </cell>
          <cell r="K26">
            <v>1000</v>
          </cell>
        </row>
        <row r="27">
          <cell r="A27" t="str">
            <v>IR05</v>
          </cell>
          <cell r="B27" t="str">
            <v>Z1065</v>
          </cell>
          <cell r="C27" t="str">
            <v>Contractor's Construction Contingency 3.0%</v>
          </cell>
          <cell r="D27">
            <v>0.03</v>
          </cell>
          <cell r="G27" t="str">
            <v>C</v>
          </cell>
          <cell r="H27">
            <v>1153232.4321600001</v>
          </cell>
          <cell r="I27">
            <v>3.2530682991818625E-2</v>
          </cell>
          <cell r="J27">
            <v>2.6061749877074211E-2</v>
          </cell>
          <cell r="K27">
            <v>300</v>
          </cell>
        </row>
        <row r="28">
          <cell r="A28" t="str">
            <v>IR06</v>
          </cell>
          <cell r="B28" t="str">
            <v>Z1070</v>
          </cell>
          <cell r="C28" t="str">
            <v>A &amp; E Design Costs</v>
          </cell>
          <cell r="F28" t="str">
            <v>w/Precon</v>
          </cell>
          <cell r="G28" t="str">
            <v>A</v>
          </cell>
          <cell r="H28" t="str">
            <v>w/Precon</v>
          </cell>
          <cell r="I28">
            <v>0</v>
          </cell>
          <cell r="J28">
            <v>0</v>
          </cell>
          <cell r="K28">
            <v>1000</v>
          </cell>
        </row>
        <row r="29">
          <cell r="A29" t="str">
            <v>IR07</v>
          </cell>
          <cell r="B29" t="str">
            <v>Z1076</v>
          </cell>
          <cell r="C29" t="str">
            <v>A &amp; E Design Costs from Trends</v>
          </cell>
          <cell r="E29">
            <v>349434.5</v>
          </cell>
          <cell r="G29" t="str">
            <v>A</v>
          </cell>
          <cell r="H29">
            <v>349434.5</v>
          </cell>
          <cell r="I29">
            <v>9.8569400486020458E-3</v>
          </cell>
          <cell r="J29">
            <v>7.8968248580759612E-3</v>
          </cell>
          <cell r="K29">
            <v>349434.5</v>
          </cell>
        </row>
        <row r="30">
          <cell r="A30" t="str">
            <v>IR08</v>
          </cell>
          <cell r="B30" t="str">
            <v>Z1080</v>
          </cell>
          <cell r="C30" t="str">
            <v>Professional Liability Insurance</v>
          </cell>
          <cell r="F30" t="str">
            <v>By A/E</v>
          </cell>
          <cell r="G30" t="str">
            <v>B</v>
          </cell>
          <cell r="H30" t="str">
            <v>By A/E</v>
          </cell>
          <cell r="I30">
            <v>0</v>
          </cell>
          <cell r="J30">
            <v>0</v>
          </cell>
          <cell r="K30">
            <v>1000</v>
          </cell>
        </row>
        <row r="31">
          <cell r="A31" t="str">
            <v>IR09</v>
          </cell>
          <cell r="B31" t="str">
            <v>Z1090</v>
          </cell>
          <cell r="C31" t="str">
            <v>Gross Receipts Tax</v>
          </cell>
          <cell r="F31" t="str">
            <v>w/Precon</v>
          </cell>
          <cell r="G31" t="str">
            <v>B</v>
          </cell>
          <cell r="H31" t="str">
            <v>w/Precon</v>
          </cell>
          <cell r="I31">
            <v>0</v>
          </cell>
          <cell r="J31">
            <v>0</v>
          </cell>
          <cell r="K31">
            <v>1000</v>
          </cell>
        </row>
        <row r="32">
          <cell r="A32" t="str">
            <v>IR10</v>
          </cell>
          <cell r="B32" t="str">
            <v>Z1100</v>
          </cell>
          <cell r="C32" t="str">
            <v>Utility Development &amp; Tap Fees</v>
          </cell>
          <cell r="F32" t="str">
            <v xml:space="preserve">By Owner </v>
          </cell>
          <cell r="G32" t="str">
            <v>C</v>
          </cell>
          <cell r="H32" t="str">
            <v xml:space="preserve">By Owner </v>
          </cell>
          <cell r="I32">
            <v>0</v>
          </cell>
          <cell r="J32">
            <v>0</v>
          </cell>
          <cell r="K32">
            <v>1000</v>
          </cell>
        </row>
        <row r="33">
          <cell r="A33" t="str">
            <v>IR11</v>
          </cell>
          <cell r="B33" t="str">
            <v>Z1110</v>
          </cell>
          <cell r="C33" t="str">
            <v>Hazardous Material Abatement</v>
          </cell>
          <cell r="F33" t="str">
            <v xml:space="preserve">By Owner </v>
          </cell>
          <cell r="G33" t="str">
            <v>C</v>
          </cell>
          <cell r="H33" t="str">
            <v xml:space="preserve">By Owner </v>
          </cell>
          <cell r="I33">
            <v>0</v>
          </cell>
          <cell r="J33">
            <v>0</v>
          </cell>
          <cell r="K33">
            <v>1000</v>
          </cell>
        </row>
        <row r="34">
          <cell r="A34" t="str">
            <v>IR12</v>
          </cell>
          <cell r="B34" t="str">
            <v>Z1120</v>
          </cell>
          <cell r="C34" t="str">
            <v>Testing &amp; Inspections</v>
          </cell>
          <cell r="F34" t="str">
            <v xml:space="preserve">By Owner </v>
          </cell>
          <cell r="G34" t="str">
            <v>C</v>
          </cell>
          <cell r="H34" t="str">
            <v xml:space="preserve">By Owner </v>
          </cell>
          <cell r="I34">
            <v>0</v>
          </cell>
          <cell r="J34">
            <v>0</v>
          </cell>
          <cell r="K34">
            <v>1000</v>
          </cell>
        </row>
        <row r="35">
          <cell r="A35" t="str">
            <v>IR13</v>
          </cell>
          <cell r="B35" t="str">
            <v>Z1150</v>
          </cell>
          <cell r="C35" t="str">
            <v>Preconstruction Costs</v>
          </cell>
          <cell r="F35" t="str">
            <v>w/Precon</v>
          </cell>
          <cell r="G35" t="str">
            <v>C</v>
          </cell>
          <cell r="H35" t="str">
            <v>w/Precon</v>
          </cell>
          <cell r="I35">
            <v>0</v>
          </cell>
          <cell r="J35">
            <v>0</v>
          </cell>
          <cell r="K35">
            <v>1000</v>
          </cell>
        </row>
        <row r="36">
          <cell r="A36" t="str">
            <v>HeaderFE</v>
          </cell>
          <cell r="B36" t="str">
            <v>Fees</v>
          </cell>
        </row>
        <row r="37">
          <cell r="A37" t="str">
            <v>FE01</v>
          </cell>
          <cell r="B37" t="str">
            <v>Z1060</v>
          </cell>
          <cell r="C37" t="str">
            <v>Contractor's Fee</v>
          </cell>
          <cell r="E37">
            <v>1877323</v>
          </cell>
          <cell r="G37" t="str">
            <v>D</v>
          </cell>
          <cell r="H37">
            <v>1877323</v>
          </cell>
          <cell r="I37">
            <v>5.2956019691420678E-2</v>
          </cell>
          <cell r="J37">
            <v>4.2425378527414258E-2</v>
          </cell>
          <cell r="K37">
            <v>1877323</v>
          </cell>
        </row>
        <row r="38">
          <cell r="A38" t="str">
            <v>TotalA</v>
          </cell>
          <cell r="B38" t="str">
            <v>Total 1</v>
          </cell>
          <cell r="C38" t="str">
            <v>Total General Conditions, Indirects &amp; Reserves, and Fees</v>
          </cell>
          <cell r="H38">
            <v>8799393.8038165532</v>
          </cell>
          <cell r="I38">
            <v>0.2482156089002662</v>
          </cell>
          <cell r="J38">
            <v>0.19885635713124533</v>
          </cell>
          <cell r="K38">
            <v>0</v>
          </cell>
        </row>
        <row r="39">
          <cell r="A39" t="str">
            <v>TotalB</v>
          </cell>
          <cell r="B39" t="str">
            <v>Total 2</v>
          </cell>
          <cell r="C39" t="str">
            <v>Total Building/Site</v>
          </cell>
          <cell r="H39">
            <v>35450606.200000003</v>
          </cell>
          <cell r="I39">
            <v>1</v>
          </cell>
          <cell r="J39">
            <v>0.80114364286875461</v>
          </cell>
        </row>
        <row r="40">
          <cell r="A40" t="str">
            <v>TotalC</v>
          </cell>
          <cell r="B40" t="str">
            <v>Total 3</v>
          </cell>
          <cell r="C40" t="str">
            <v>Total Construction Costs</v>
          </cell>
          <cell r="H40">
            <v>44250000.00381656</v>
          </cell>
          <cell r="I40">
            <v>1.2482156089002663</v>
          </cell>
          <cell r="J4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zoomScaleNormal="100" zoomScaleSheetLayoutView="85" workbookViewId="0">
      <pane ySplit="11" topLeftCell="A12" activePane="bottomLeft" state="frozen"/>
      <selection pane="bottomLeft" activeCell="C82" sqref="C82"/>
    </sheetView>
  </sheetViews>
  <sheetFormatPr defaultColWidth="9.140625" defaultRowHeight="14.25"/>
  <cols>
    <col min="1" max="1" width="10.140625" style="69" bestFit="1" customWidth="1"/>
    <col min="2" max="2" width="42.5703125" style="6" customWidth="1"/>
    <col min="3" max="3" width="10.5703125" style="6" bestFit="1" customWidth="1"/>
    <col min="4" max="4" width="18.28515625" style="6" bestFit="1" customWidth="1"/>
    <col min="5" max="5" width="8.5703125" style="6" customWidth="1"/>
    <col min="6" max="6" width="25" style="6" bestFit="1" customWidth="1"/>
    <col min="7" max="7" width="18.28515625" style="6" bestFit="1" customWidth="1"/>
    <col min="8" max="8" width="16.7109375" style="6" bestFit="1" customWidth="1"/>
    <col min="9" max="10" width="9.140625" style="6"/>
    <col min="11" max="11" width="1.7109375" style="6" bestFit="1" customWidth="1"/>
    <col min="12" max="16384" width="9.140625" style="6"/>
  </cols>
  <sheetData>
    <row r="1" spans="1:8" ht="27" customHeight="1">
      <c r="B1" s="89"/>
      <c r="C1" s="89"/>
      <c r="D1" s="89" t="s">
        <v>118</v>
      </c>
      <c r="E1" s="89"/>
      <c r="F1" s="89"/>
      <c r="G1" s="89"/>
      <c r="H1" s="259"/>
    </row>
    <row r="2" spans="1:8" ht="15">
      <c r="A2" s="173" t="s">
        <v>0</v>
      </c>
      <c r="B2" s="173"/>
      <c r="C2" s="173"/>
      <c r="D2" s="173"/>
      <c r="E2" s="173"/>
      <c r="F2" s="173"/>
      <c r="G2" s="173"/>
      <c r="H2" s="173"/>
    </row>
    <row r="3" spans="1:8" ht="20.100000000000001" customHeight="1">
      <c r="A3" s="7"/>
      <c r="B3" s="5"/>
      <c r="C3" s="5"/>
      <c r="G3" s="170"/>
      <c r="H3" s="170"/>
    </row>
    <row r="4" spans="1:8" ht="35.25" customHeight="1" thickBot="1">
      <c r="A4" s="8" t="s">
        <v>4</v>
      </c>
      <c r="B4" s="9">
        <f ca="1">NOW()</f>
        <v>42773.393540046294</v>
      </c>
    </row>
    <row r="5" spans="1:8" ht="15.75" thickBot="1">
      <c r="A5" s="176" t="s">
        <v>19</v>
      </c>
      <c r="B5" s="177"/>
      <c r="C5" s="177"/>
      <c r="D5" s="177"/>
      <c r="E5" s="187" t="s">
        <v>59</v>
      </c>
      <c r="F5" s="188"/>
      <c r="G5" s="188"/>
      <c r="H5" s="10" t="s">
        <v>63</v>
      </c>
    </row>
    <row r="6" spans="1:8" ht="15.75" thickBot="1">
      <c r="A6" s="11" t="s">
        <v>42</v>
      </c>
      <c r="B6" s="12" t="s">
        <v>5</v>
      </c>
      <c r="C6" s="178" t="s">
        <v>43</v>
      </c>
      <c r="D6" s="179"/>
      <c r="E6" s="13" t="s">
        <v>44</v>
      </c>
      <c r="F6" s="13" t="s">
        <v>45</v>
      </c>
      <c r="G6" s="14" t="s">
        <v>46</v>
      </c>
      <c r="H6" s="15" t="s">
        <v>173</v>
      </c>
    </row>
    <row r="7" spans="1:8" ht="10.5" customHeight="1">
      <c r="A7" s="16"/>
      <c r="B7" s="17"/>
      <c r="C7" s="178"/>
      <c r="D7" s="179"/>
      <c r="E7" s="184" t="s">
        <v>6</v>
      </c>
      <c r="F7" s="13"/>
      <c r="G7" s="14"/>
      <c r="H7" s="15"/>
    </row>
    <row r="8" spans="1:8" ht="45">
      <c r="A8" s="76" t="s">
        <v>72</v>
      </c>
      <c r="B8" s="18" t="s">
        <v>1</v>
      </c>
      <c r="C8" s="180" t="s">
        <v>169</v>
      </c>
      <c r="D8" s="181"/>
      <c r="E8" s="185"/>
      <c r="F8" s="19" t="s">
        <v>7</v>
      </c>
      <c r="G8" s="20" t="s">
        <v>170</v>
      </c>
      <c r="H8" s="21" t="s">
        <v>85</v>
      </c>
    </row>
    <row r="9" spans="1:8" ht="15">
      <c r="A9" s="22"/>
      <c r="B9" s="23"/>
      <c r="C9" s="182">
        <v>76500</v>
      </c>
      <c r="D9" s="183"/>
      <c r="E9" s="185"/>
      <c r="F9" s="24"/>
      <c r="G9" s="20"/>
      <c r="H9" s="21"/>
    </row>
    <row r="10" spans="1:8" ht="15.75" thickBot="1">
      <c r="A10" s="22"/>
      <c r="B10" s="23"/>
      <c r="C10" s="174"/>
      <c r="D10" s="175"/>
      <c r="E10" s="186"/>
      <c r="F10" s="25"/>
      <c r="G10" s="26"/>
      <c r="H10" s="27"/>
    </row>
    <row r="11" spans="1:8" ht="15.75" thickBot="1">
      <c r="A11" s="28"/>
      <c r="B11" s="29"/>
      <c r="C11" s="92" t="s">
        <v>73</v>
      </c>
      <c r="D11" s="91" t="s">
        <v>8</v>
      </c>
      <c r="E11" s="30" t="s">
        <v>48</v>
      </c>
      <c r="F11" s="30" t="s">
        <v>47</v>
      </c>
      <c r="G11" s="31" t="s">
        <v>8</v>
      </c>
      <c r="H11" s="30" t="s">
        <v>8</v>
      </c>
    </row>
    <row r="12" spans="1:8" ht="15">
      <c r="A12" s="32"/>
      <c r="B12" s="33" t="s">
        <v>75</v>
      </c>
      <c r="C12" s="79"/>
      <c r="D12" s="34"/>
      <c r="E12" s="35"/>
      <c r="F12" s="35"/>
      <c r="G12" s="1"/>
      <c r="H12" s="2"/>
    </row>
    <row r="13" spans="1:8">
      <c r="A13" s="36">
        <v>0</v>
      </c>
      <c r="B13" s="37" t="s">
        <v>90</v>
      </c>
      <c r="C13" s="90">
        <f>IF(D13="","",D13/$C$9)</f>
        <v>3.4858562091503269</v>
      </c>
      <c r="D13" s="39">
        <v>266668</v>
      </c>
      <c r="E13" s="40" t="s">
        <v>9</v>
      </c>
      <c r="F13" s="41" t="s">
        <v>12</v>
      </c>
      <c r="G13" s="42">
        <f t="shared" ref="G13:G17" ca="1" si="0">D13-H13</f>
        <v>266668</v>
      </c>
      <c r="H13" s="42">
        <f ca="1">D13-G13</f>
        <v>0</v>
      </c>
    </row>
    <row r="14" spans="1:8">
      <c r="A14" s="36">
        <v>0</v>
      </c>
      <c r="B14" s="37" t="s">
        <v>91</v>
      </c>
      <c r="C14" s="90">
        <f t="shared" ref="C14:C17" si="1">IF(D14="","",D14/$C$9)</f>
        <v>8.478901960784313</v>
      </c>
      <c r="D14" s="39">
        <v>648636</v>
      </c>
      <c r="E14" s="40" t="s">
        <v>9</v>
      </c>
      <c r="F14" s="41" t="s">
        <v>12</v>
      </c>
      <c r="G14" s="42">
        <f t="shared" ca="1" si="0"/>
        <v>648636</v>
      </c>
      <c r="H14" s="42">
        <f t="shared" ref="H14:H17" ca="1" si="2">D14-G14</f>
        <v>0</v>
      </c>
    </row>
    <row r="15" spans="1:8">
      <c r="A15" s="36">
        <v>0</v>
      </c>
      <c r="B15" s="37" t="s">
        <v>81</v>
      </c>
      <c r="C15" s="90">
        <f t="shared" si="1"/>
        <v>8.478901960784313</v>
      </c>
      <c r="D15" s="39">
        <v>648636</v>
      </c>
      <c r="E15" s="40" t="s">
        <v>9</v>
      </c>
      <c r="F15" s="41" t="s">
        <v>12</v>
      </c>
      <c r="G15" s="42">
        <f t="shared" ca="1" si="0"/>
        <v>648636</v>
      </c>
      <c r="H15" s="42">
        <f t="shared" ca="1" si="2"/>
        <v>0</v>
      </c>
    </row>
    <row r="16" spans="1:8">
      <c r="A16" s="36">
        <v>0</v>
      </c>
      <c r="B16" s="37" t="s">
        <v>92</v>
      </c>
      <c r="C16" s="90">
        <f t="shared" si="1"/>
        <v>11.305202614379086</v>
      </c>
      <c r="D16" s="39">
        <v>864848</v>
      </c>
      <c r="E16" s="40" t="s">
        <v>9</v>
      </c>
      <c r="F16" s="41" t="s">
        <v>12</v>
      </c>
      <c r="G16" s="42">
        <f t="shared" ca="1" si="0"/>
        <v>864848</v>
      </c>
      <c r="H16" s="42">
        <f t="shared" ca="1" si="2"/>
        <v>0</v>
      </c>
    </row>
    <row r="17" spans="1:8">
      <c r="A17" s="36">
        <v>0</v>
      </c>
      <c r="B17" s="43" t="s">
        <v>93</v>
      </c>
      <c r="C17" s="90">
        <f t="shared" si="1"/>
        <v>10.462013071895425</v>
      </c>
      <c r="D17" s="39">
        <v>800344</v>
      </c>
      <c r="E17" s="41" t="s">
        <v>9</v>
      </c>
      <c r="F17" s="41" t="s">
        <v>12</v>
      </c>
      <c r="G17" s="42">
        <f t="shared" ca="1" si="0"/>
        <v>800344</v>
      </c>
      <c r="H17" s="42">
        <f t="shared" ca="1" si="2"/>
        <v>0</v>
      </c>
    </row>
    <row r="18" spans="1:8" ht="15">
      <c r="A18" s="44"/>
      <c r="B18" s="23" t="s">
        <v>76</v>
      </c>
      <c r="C18" s="77">
        <f t="shared" ref="C18" si="3">+D18/$C$9</f>
        <v>42.210875816993465</v>
      </c>
      <c r="D18" s="45">
        <f>SUM(D13:D17)</f>
        <v>3229132</v>
      </c>
      <c r="E18" s="46"/>
      <c r="F18" s="46"/>
      <c r="G18" s="45">
        <f ca="1">SUM(G13:G17)</f>
        <v>3229132</v>
      </c>
      <c r="H18" s="45">
        <f ca="1">SUM(H13:H17)</f>
        <v>0</v>
      </c>
    </row>
    <row r="19" spans="1:8" ht="15">
      <c r="A19" s="32"/>
      <c r="B19" s="33" t="s">
        <v>94</v>
      </c>
      <c r="C19" s="79"/>
      <c r="D19" s="34"/>
      <c r="E19" s="35"/>
      <c r="F19" s="35"/>
      <c r="G19" s="1"/>
      <c r="H19" s="2"/>
    </row>
    <row r="20" spans="1:8">
      <c r="A20" s="36">
        <v>0</v>
      </c>
      <c r="B20" s="37" t="s">
        <v>79</v>
      </c>
      <c r="C20" s="90">
        <f>IF(D20="","",D20/$C$9)</f>
        <v>1.192156862745098</v>
      </c>
      <c r="D20" s="39">
        <f>71680+19520</f>
        <v>91200</v>
      </c>
      <c r="E20" s="40" t="s">
        <v>9</v>
      </c>
      <c r="F20" s="41" t="s">
        <v>12</v>
      </c>
      <c r="G20" s="42">
        <f t="shared" ref="G20:G21" ca="1" si="4">D20-H20</f>
        <v>91200</v>
      </c>
      <c r="H20" s="42">
        <f ca="1">D20-G20</f>
        <v>0</v>
      </c>
    </row>
    <row r="21" spans="1:8">
      <c r="A21" s="36">
        <v>0</v>
      </c>
      <c r="B21" s="37" t="s">
        <v>80</v>
      </c>
      <c r="C21" s="90">
        <f t="shared" ref="C21:C22" si="5">IF(D21="","",D21/$C$9)</f>
        <v>1.4013071895424836</v>
      </c>
      <c r="D21" s="39">
        <f>54400+52800</f>
        <v>107200</v>
      </c>
      <c r="E21" s="40" t="s">
        <v>9</v>
      </c>
      <c r="F21" s="41" t="s">
        <v>12</v>
      </c>
      <c r="G21" s="42">
        <f t="shared" ca="1" si="4"/>
        <v>107200</v>
      </c>
      <c r="H21" s="42">
        <f t="shared" ref="H21:H23" ca="1" si="6">D21-G21</f>
        <v>0</v>
      </c>
    </row>
    <row r="22" spans="1:8">
      <c r="A22" s="36">
        <v>0</v>
      </c>
      <c r="B22" s="37" t="s">
        <v>82</v>
      </c>
      <c r="C22" s="90">
        <f t="shared" si="5"/>
        <v>0.65359477124183007</v>
      </c>
      <c r="D22" s="39">
        <v>50000</v>
      </c>
      <c r="E22" s="40" t="s">
        <v>9</v>
      </c>
      <c r="F22" s="41" t="s">
        <v>12</v>
      </c>
      <c r="G22" s="42">
        <v>50000</v>
      </c>
      <c r="H22" s="42">
        <f t="shared" si="6"/>
        <v>0</v>
      </c>
    </row>
    <row r="23" spans="1:8">
      <c r="A23" s="101">
        <v>0</v>
      </c>
      <c r="B23" s="100" t="s">
        <v>171</v>
      </c>
      <c r="C23" s="90" t="str">
        <f t="shared" ref="C23" si="7">IF(G23="","",G23/$C$9)</f>
        <v/>
      </c>
      <c r="D23" s="39">
        <v>0</v>
      </c>
      <c r="E23" s="97" t="s">
        <v>74</v>
      </c>
      <c r="F23" s="97"/>
      <c r="G23" s="98"/>
      <c r="H23" s="42">
        <f t="shared" si="6"/>
        <v>0</v>
      </c>
    </row>
    <row r="24" spans="1:8" ht="15">
      <c r="A24" s="44"/>
      <c r="B24" s="23" t="s">
        <v>77</v>
      </c>
      <c r="C24" s="77">
        <f t="shared" ref="C24" si="8">+D24/$C$9</f>
        <v>3.2470588235294118</v>
      </c>
      <c r="D24" s="45">
        <f>SUM(D20:D23)</f>
        <v>248400</v>
      </c>
      <c r="E24" s="46"/>
      <c r="F24" s="46"/>
      <c r="G24" s="45">
        <f ca="1">SUM(G20:G23)</f>
        <v>248400</v>
      </c>
      <c r="H24" s="45">
        <f ca="1">SUM(H20:H23)</f>
        <v>0</v>
      </c>
    </row>
    <row r="25" spans="1:8" ht="15">
      <c r="A25" s="32"/>
      <c r="B25" s="47" t="s">
        <v>87</v>
      </c>
      <c r="C25" s="93"/>
      <c r="D25" s="48"/>
      <c r="E25" s="49"/>
      <c r="F25" s="49"/>
      <c r="G25" s="50"/>
      <c r="H25" s="49"/>
    </row>
    <row r="26" spans="1:8">
      <c r="A26" s="36">
        <v>1</v>
      </c>
      <c r="B26" s="37" t="s">
        <v>3</v>
      </c>
      <c r="C26" s="90">
        <f>IF(D26="","",D26/$C$9)</f>
        <v>39.215686274509807</v>
      </c>
      <c r="D26" s="39">
        <v>3000000</v>
      </c>
      <c r="E26" s="97" t="s">
        <v>9</v>
      </c>
      <c r="F26" s="97"/>
      <c r="G26" s="98"/>
      <c r="H26" s="42">
        <f>D26-G26</f>
        <v>3000000</v>
      </c>
    </row>
    <row r="27" spans="1:8" ht="15">
      <c r="A27" s="44"/>
      <c r="B27" s="23" t="s">
        <v>86</v>
      </c>
      <c r="C27" s="77">
        <f t="shared" ref="C27" si="9">+D27/$C$9</f>
        <v>39.215686274509807</v>
      </c>
      <c r="D27" s="45">
        <f>SUM(D26:D26)</f>
        <v>3000000</v>
      </c>
      <c r="E27" s="46"/>
      <c r="F27" s="46"/>
      <c r="G27" s="45">
        <f>SUM(G26:G26)</f>
        <v>0</v>
      </c>
      <c r="H27" s="45">
        <f>SUM(H26:H26)</f>
        <v>3000000</v>
      </c>
    </row>
    <row r="28" spans="1:8" ht="15">
      <c r="A28" s="51" t="s">
        <v>2</v>
      </c>
      <c r="B28" s="33" t="s">
        <v>39</v>
      </c>
      <c r="C28" s="79"/>
      <c r="D28" s="52"/>
      <c r="E28" s="53"/>
      <c r="F28" s="53"/>
      <c r="G28" s="3"/>
      <c r="H28" s="4"/>
    </row>
    <row r="29" spans="1:8">
      <c r="A29" s="36">
        <v>2</v>
      </c>
      <c r="B29" s="54" t="s">
        <v>27</v>
      </c>
      <c r="C29" s="90">
        <f>IF(D29="","",D29/$C$9)</f>
        <v>2.5913725490196078</v>
      </c>
      <c r="D29" s="78">
        <v>198240</v>
      </c>
      <c r="E29" s="41" t="s">
        <v>9</v>
      </c>
      <c r="F29" s="41" t="s">
        <v>96</v>
      </c>
      <c r="G29" s="42">
        <v>182193</v>
      </c>
      <c r="H29" s="42">
        <f>D29-G29</f>
        <v>16047</v>
      </c>
    </row>
    <row r="30" spans="1:8">
      <c r="A30" s="36">
        <v>3</v>
      </c>
      <c r="B30" s="54" t="s">
        <v>28</v>
      </c>
      <c r="C30" s="38">
        <f t="shared" ref="C30:C64" si="10">IF(D30="","",D30/$C$9)</f>
        <v>6.3150196078431371</v>
      </c>
      <c r="D30" s="42">
        <v>483099</v>
      </c>
      <c r="E30" s="41" t="s">
        <v>9</v>
      </c>
      <c r="F30" s="40" t="s">
        <v>12</v>
      </c>
      <c r="G30" s="42">
        <v>372820</v>
      </c>
      <c r="H30" s="42">
        <f t="shared" ref="H30:H64" si="11">D30-G30</f>
        <v>110279</v>
      </c>
    </row>
    <row r="31" spans="1:8">
      <c r="A31" s="36">
        <v>3</v>
      </c>
      <c r="B31" s="55" t="s">
        <v>64</v>
      </c>
      <c r="C31" s="38">
        <f t="shared" si="10"/>
        <v>0.26143790849673204</v>
      </c>
      <c r="D31" s="42">
        <v>20000</v>
      </c>
      <c r="E31" s="41" t="s">
        <v>9</v>
      </c>
      <c r="F31" s="40" t="s">
        <v>12</v>
      </c>
      <c r="G31" s="42">
        <v>20000</v>
      </c>
      <c r="H31" s="42">
        <f t="shared" si="11"/>
        <v>0</v>
      </c>
    </row>
    <row r="32" spans="1:8">
      <c r="A32" s="36">
        <v>5</v>
      </c>
      <c r="B32" s="54" t="s">
        <v>50</v>
      </c>
      <c r="C32" s="38">
        <f t="shared" si="10"/>
        <v>12.223071895424837</v>
      </c>
      <c r="D32" s="42">
        <v>935065</v>
      </c>
      <c r="E32" s="41" t="s">
        <v>9</v>
      </c>
      <c r="F32" s="40" t="s">
        <v>97</v>
      </c>
      <c r="G32" s="42">
        <v>861833</v>
      </c>
      <c r="H32" s="42">
        <f t="shared" si="11"/>
        <v>73232</v>
      </c>
    </row>
    <row r="33" spans="1:8">
      <c r="A33" s="36">
        <v>5</v>
      </c>
      <c r="B33" s="54" t="s">
        <v>30</v>
      </c>
      <c r="C33" s="38">
        <f t="shared" si="10"/>
        <v>2.2875816993464051</v>
      </c>
      <c r="D33" s="88">
        <v>175000</v>
      </c>
      <c r="E33" s="97" t="s">
        <v>74</v>
      </c>
      <c r="F33" s="97"/>
      <c r="G33" s="98"/>
      <c r="H33" s="88">
        <f t="shared" si="11"/>
        <v>175000</v>
      </c>
    </row>
    <row r="34" spans="1:8">
      <c r="A34" s="36">
        <v>5</v>
      </c>
      <c r="B34" s="54" t="s">
        <v>31</v>
      </c>
      <c r="C34" s="38">
        <f t="shared" si="10"/>
        <v>12.374156862745098</v>
      </c>
      <c r="D34" s="88">
        <v>946623</v>
      </c>
      <c r="E34" s="40" t="s">
        <v>9</v>
      </c>
      <c r="F34" s="40" t="s">
        <v>99</v>
      </c>
      <c r="G34" s="88">
        <v>1049560</v>
      </c>
      <c r="H34" s="88">
        <f t="shared" si="11"/>
        <v>-102937</v>
      </c>
    </row>
    <row r="35" spans="1:8">
      <c r="A35" s="36">
        <v>7</v>
      </c>
      <c r="B35" s="54" t="s">
        <v>24</v>
      </c>
      <c r="C35" s="38">
        <f t="shared" si="10"/>
        <v>0.87712418300653594</v>
      </c>
      <c r="D35" s="88">
        <v>67100</v>
      </c>
      <c r="E35" s="40" t="s">
        <v>9</v>
      </c>
      <c r="F35" s="40" t="s">
        <v>98</v>
      </c>
      <c r="G35" s="88">
        <v>75750</v>
      </c>
      <c r="H35" s="88">
        <f t="shared" si="11"/>
        <v>-8650</v>
      </c>
    </row>
    <row r="36" spans="1:8">
      <c r="A36" s="36">
        <v>8</v>
      </c>
      <c r="B36" s="54" t="s">
        <v>29</v>
      </c>
      <c r="C36" s="38">
        <f t="shared" si="10"/>
        <v>28.753437908496732</v>
      </c>
      <c r="D36" s="88">
        <v>2199638</v>
      </c>
      <c r="E36" s="40" t="s">
        <v>9</v>
      </c>
      <c r="F36" s="40" t="s">
        <v>103</v>
      </c>
      <c r="G36" s="88">
        <v>1545268</v>
      </c>
      <c r="H36" s="88">
        <f t="shared" si="11"/>
        <v>654370</v>
      </c>
    </row>
    <row r="37" spans="1:8">
      <c r="A37" s="36">
        <v>8</v>
      </c>
      <c r="B37" s="54" t="s">
        <v>32</v>
      </c>
      <c r="C37" s="38">
        <f t="shared" si="10"/>
        <v>3.2810457516339868</v>
      </c>
      <c r="D37" s="88">
        <v>251000</v>
      </c>
      <c r="E37" s="40" t="s">
        <v>9</v>
      </c>
      <c r="F37" s="40" t="s">
        <v>104</v>
      </c>
      <c r="G37" s="88">
        <v>395199</v>
      </c>
      <c r="H37" s="88">
        <f t="shared" si="11"/>
        <v>-144199</v>
      </c>
    </row>
    <row r="38" spans="1:8">
      <c r="A38" s="36">
        <v>8</v>
      </c>
      <c r="B38" s="55" t="s">
        <v>65</v>
      </c>
      <c r="C38" s="38">
        <f t="shared" si="10"/>
        <v>0.26143790849673204</v>
      </c>
      <c r="D38" s="88">
        <v>20000</v>
      </c>
      <c r="E38" s="40" t="s">
        <v>74</v>
      </c>
      <c r="F38" s="40" t="s">
        <v>174</v>
      </c>
      <c r="G38" s="88">
        <v>55000</v>
      </c>
      <c r="H38" s="88">
        <f t="shared" si="11"/>
        <v>-35000</v>
      </c>
    </row>
    <row r="39" spans="1:8">
      <c r="A39" s="36">
        <v>9</v>
      </c>
      <c r="B39" s="54" t="s">
        <v>83</v>
      </c>
      <c r="C39" s="38">
        <f t="shared" si="10"/>
        <v>26.143790849673202</v>
      </c>
      <c r="D39" s="88">
        <v>2000000</v>
      </c>
      <c r="E39" s="97" t="s">
        <v>74</v>
      </c>
      <c r="F39" s="97"/>
      <c r="G39" s="98"/>
      <c r="H39" s="88">
        <f t="shared" si="11"/>
        <v>2000000</v>
      </c>
    </row>
    <row r="40" spans="1:8">
      <c r="A40" s="36">
        <v>9</v>
      </c>
      <c r="B40" s="55" t="s">
        <v>58</v>
      </c>
      <c r="C40" s="38">
        <f t="shared" si="10"/>
        <v>1.0457516339869282</v>
      </c>
      <c r="D40" s="88">
        <v>80000</v>
      </c>
      <c r="E40" s="40" t="s">
        <v>74</v>
      </c>
      <c r="F40" s="40" t="s">
        <v>174</v>
      </c>
      <c r="G40" s="88">
        <v>80000</v>
      </c>
      <c r="H40" s="88">
        <f t="shared" si="11"/>
        <v>0</v>
      </c>
    </row>
    <row r="41" spans="1:8">
      <c r="A41" s="36">
        <v>9</v>
      </c>
      <c r="B41" s="54" t="s">
        <v>33</v>
      </c>
      <c r="C41" s="38">
        <f t="shared" si="10"/>
        <v>4.4649019607843137</v>
      </c>
      <c r="D41" s="88">
        <v>341565</v>
      </c>
      <c r="E41" s="40" t="s">
        <v>9</v>
      </c>
      <c r="F41" s="40" t="s">
        <v>100</v>
      </c>
      <c r="G41" s="88">
        <v>230121</v>
      </c>
      <c r="H41" s="88">
        <f t="shared" si="11"/>
        <v>111444</v>
      </c>
    </row>
    <row r="42" spans="1:8">
      <c r="A42" s="36">
        <v>9</v>
      </c>
      <c r="B42" s="54" t="s">
        <v>34</v>
      </c>
      <c r="C42" s="38">
        <f t="shared" si="10"/>
        <v>13.071895424836601</v>
      </c>
      <c r="D42" s="88">
        <v>1000000</v>
      </c>
      <c r="E42" s="97" t="s">
        <v>74</v>
      </c>
      <c r="F42" s="97"/>
      <c r="G42" s="98"/>
      <c r="H42" s="88">
        <f t="shared" si="11"/>
        <v>1000000</v>
      </c>
    </row>
    <row r="43" spans="1:8">
      <c r="A43" s="36">
        <v>9</v>
      </c>
      <c r="B43" s="54" t="s">
        <v>51</v>
      </c>
      <c r="C43" s="38">
        <f t="shared" si="10"/>
        <v>13.627816993464052</v>
      </c>
      <c r="D43" s="88">
        <v>1042528</v>
      </c>
      <c r="E43" s="40" t="s">
        <v>9</v>
      </c>
      <c r="F43" s="40" t="s">
        <v>116</v>
      </c>
      <c r="G43" s="88">
        <v>859027</v>
      </c>
      <c r="H43" s="88">
        <f t="shared" si="11"/>
        <v>183501</v>
      </c>
    </row>
    <row r="44" spans="1:8">
      <c r="A44" s="36">
        <v>9</v>
      </c>
      <c r="B44" s="55" t="s">
        <v>52</v>
      </c>
      <c r="C44" s="38">
        <f t="shared" si="10"/>
        <v>0.98039215686274506</v>
      </c>
      <c r="D44" s="88">
        <v>75000</v>
      </c>
      <c r="E44" s="40" t="s">
        <v>9</v>
      </c>
      <c r="F44" s="40" t="s">
        <v>116</v>
      </c>
      <c r="G44" s="88">
        <v>75000</v>
      </c>
      <c r="H44" s="88">
        <f t="shared" si="11"/>
        <v>0</v>
      </c>
    </row>
    <row r="45" spans="1:8">
      <c r="A45" s="36">
        <v>9</v>
      </c>
      <c r="B45" s="54" t="s">
        <v>66</v>
      </c>
      <c r="C45" s="38">
        <f t="shared" si="10"/>
        <v>4.391699346405229</v>
      </c>
      <c r="D45" s="88">
        <v>335965</v>
      </c>
      <c r="E45" s="40" t="s">
        <v>9</v>
      </c>
      <c r="F45" s="40" t="s">
        <v>101</v>
      </c>
      <c r="G45" s="88">
        <v>193438</v>
      </c>
      <c r="H45" s="88">
        <f t="shared" si="11"/>
        <v>142527</v>
      </c>
    </row>
    <row r="46" spans="1:8">
      <c r="A46" s="36">
        <v>9</v>
      </c>
      <c r="B46" s="54" t="s">
        <v>35</v>
      </c>
      <c r="C46" s="38">
        <f t="shared" si="10"/>
        <v>6.8156209150326799</v>
      </c>
      <c r="D46" s="88">
        <v>521395</v>
      </c>
      <c r="E46" s="40" t="s">
        <v>9</v>
      </c>
      <c r="F46" s="40" t="s">
        <v>101</v>
      </c>
      <c r="G46" s="88">
        <v>385222</v>
      </c>
      <c r="H46" s="88">
        <f t="shared" si="11"/>
        <v>136173</v>
      </c>
    </row>
    <row r="47" spans="1:8">
      <c r="A47" s="36">
        <v>9</v>
      </c>
      <c r="B47" s="54" t="s">
        <v>13</v>
      </c>
      <c r="C47" s="38">
        <f t="shared" si="10"/>
        <v>2.1529411764705881</v>
      </c>
      <c r="D47" s="88">
        <v>164700</v>
      </c>
      <c r="E47" s="40" t="s">
        <v>9</v>
      </c>
      <c r="F47" s="40" t="s">
        <v>102</v>
      </c>
      <c r="G47" s="88">
        <v>119755</v>
      </c>
      <c r="H47" s="88">
        <f t="shared" si="11"/>
        <v>44945</v>
      </c>
    </row>
    <row r="48" spans="1:8">
      <c r="A48" s="44">
        <v>10</v>
      </c>
      <c r="B48" s="54" t="s">
        <v>53</v>
      </c>
      <c r="C48" s="38">
        <f t="shared" si="10"/>
        <v>3.3875163398692809</v>
      </c>
      <c r="D48" s="88">
        <v>259145</v>
      </c>
      <c r="E48" s="40" t="s">
        <v>9</v>
      </c>
      <c r="F48" s="40" t="s">
        <v>105</v>
      </c>
      <c r="G48" s="88">
        <v>213644</v>
      </c>
      <c r="H48" s="88">
        <f t="shared" si="11"/>
        <v>45501</v>
      </c>
    </row>
    <row r="49" spans="1:8">
      <c r="A49" s="44">
        <v>10</v>
      </c>
      <c r="B49" s="54" t="s">
        <v>57</v>
      </c>
      <c r="C49" s="38">
        <f t="shared" si="10"/>
        <v>8.4967320261437909</v>
      </c>
      <c r="D49" s="88">
        <v>650000</v>
      </c>
      <c r="E49" s="97" t="s">
        <v>74</v>
      </c>
      <c r="F49" s="97"/>
      <c r="G49" s="98"/>
      <c r="H49" s="88">
        <f t="shared" si="11"/>
        <v>650000</v>
      </c>
    </row>
    <row r="50" spans="1:8">
      <c r="A50" s="44">
        <v>11</v>
      </c>
      <c r="B50" s="54" t="s">
        <v>36</v>
      </c>
      <c r="C50" s="38">
        <f t="shared" si="10"/>
        <v>2.9411764705882355</v>
      </c>
      <c r="D50" s="88">
        <v>225000</v>
      </c>
      <c r="E50" s="40" t="s">
        <v>9</v>
      </c>
      <c r="F50" s="40" t="s">
        <v>106</v>
      </c>
      <c r="G50" s="88">
        <v>258144</v>
      </c>
      <c r="H50" s="88">
        <f t="shared" si="11"/>
        <v>-33144</v>
      </c>
    </row>
    <row r="51" spans="1:8">
      <c r="A51" s="44">
        <v>11</v>
      </c>
      <c r="B51" s="54" t="s">
        <v>60</v>
      </c>
      <c r="C51" s="38">
        <f t="shared" si="10"/>
        <v>1.9607843137254902E-2</v>
      </c>
      <c r="D51" s="88">
        <v>1500</v>
      </c>
      <c r="E51" s="40" t="s">
        <v>74</v>
      </c>
      <c r="F51" s="40" t="s">
        <v>174</v>
      </c>
      <c r="G51" s="88">
        <v>1489</v>
      </c>
      <c r="H51" s="88">
        <f t="shared" si="11"/>
        <v>11</v>
      </c>
    </row>
    <row r="52" spans="1:8">
      <c r="A52" s="44">
        <v>11</v>
      </c>
      <c r="B52" s="54" t="s">
        <v>55</v>
      </c>
      <c r="C52" s="38">
        <f t="shared" si="10"/>
        <v>0.19607843137254902</v>
      </c>
      <c r="D52" s="88">
        <v>15000</v>
      </c>
      <c r="E52" s="40" t="s">
        <v>9</v>
      </c>
      <c r="F52" s="40" t="s">
        <v>97</v>
      </c>
      <c r="G52" s="88">
        <v>30000</v>
      </c>
      <c r="H52" s="88">
        <f t="shared" si="11"/>
        <v>-15000</v>
      </c>
    </row>
    <row r="53" spans="1:8">
      <c r="A53" s="44">
        <v>12</v>
      </c>
      <c r="B53" s="54" t="s">
        <v>37</v>
      </c>
      <c r="C53" s="38">
        <f t="shared" si="10"/>
        <v>2.5290849673202613</v>
      </c>
      <c r="D53" s="88">
        <v>193475</v>
      </c>
      <c r="E53" s="40" t="s">
        <v>9</v>
      </c>
      <c r="F53" s="40" t="s">
        <v>107</v>
      </c>
      <c r="G53" s="88">
        <v>276484</v>
      </c>
      <c r="H53" s="88">
        <f t="shared" si="11"/>
        <v>-83009</v>
      </c>
    </row>
    <row r="54" spans="1:8">
      <c r="A54" s="44">
        <v>13</v>
      </c>
      <c r="B54" s="54" t="s">
        <v>88</v>
      </c>
      <c r="C54" s="38">
        <f t="shared" si="10"/>
        <v>1.1111111111111112</v>
      </c>
      <c r="D54" s="88">
        <v>85000</v>
      </c>
      <c r="E54" s="97" t="s">
        <v>74</v>
      </c>
      <c r="F54" s="97"/>
      <c r="G54" s="98"/>
      <c r="H54" s="88">
        <f t="shared" si="11"/>
        <v>85000</v>
      </c>
    </row>
    <row r="55" spans="1:8">
      <c r="A55" s="44">
        <v>14</v>
      </c>
      <c r="B55" s="54" t="s">
        <v>25</v>
      </c>
      <c r="C55" s="38">
        <f t="shared" si="10"/>
        <v>1.6652156862745098</v>
      </c>
      <c r="D55" s="88">
        <v>127389</v>
      </c>
      <c r="E55" s="40" t="s">
        <v>9</v>
      </c>
      <c r="F55" s="40" t="s">
        <v>108</v>
      </c>
      <c r="G55" s="88">
        <v>197389</v>
      </c>
      <c r="H55" s="88">
        <f t="shared" si="11"/>
        <v>-70000</v>
      </c>
    </row>
    <row r="56" spans="1:8">
      <c r="A56" s="44">
        <v>21</v>
      </c>
      <c r="B56" s="54" t="s">
        <v>26</v>
      </c>
      <c r="C56" s="38">
        <f t="shared" si="10"/>
        <v>4.8901960784313729</v>
      </c>
      <c r="D56" s="42">
        <v>374100</v>
      </c>
      <c r="E56" s="41" t="s">
        <v>9</v>
      </c>
      <c r="F56" s="41" t="s">
        <v>109</v>
      </c>
      <c r="G56" s="42">
        <v>374202</v>
      </c>
      <c r="H56" s="42">
        <f t="shared" si="11"/>
        <v>-102</v>
      </c>
    </row>
    <row r="57" spans="1:8">
      <c r="A57" s="44">
        <v>22</v>
      </c>
      <c r="B57" s="54" t="s">
        <v>23</v>
      </c>
      <c r="C57" s="38">
        <f t="shared" si="10"/>
        <v>55.133294117647061</v>
      </c>
      <c r="D57" s="42">
        <v>4217697</v>
      </c>
      <c r="E57" s="41" t="s">
        <v>9</v>
      </c>
      <c r="F57" s="41" t="s">
        <v>113</v>
      </c>
      <c r="G57" s="42">
        <v>4224059</v>
      </c>
      <c r="H57" s="42">
        <f t="shared" si="11"/>
        <v>-6362</v>
      </c>
    </row>
    <row r="58" spans="1:8">
      <c r="A58" s="44">
        <v>23</v>
      </c>
      <c r="B58" s="54" t="s">
        <v>67</v>
      </c>
      <c r="C58" s="38">
        <f t="shared" si="10"/>
        <v>109.69934640522875</v>
      </c>
      <c r="D58" s="88">
        <v>8392000</v>
      </c>
      <c r="E58" s="40" t="s">
        <v>9</v>
      </c>
      <c r="F58" s="40" t="s">
        <v>110</v>
      </c>
      <c r="G58" s="88">
        <v>8481500</v>
      </c>
      <c r="H58" s="42">
        <f t="shared" si="11"/>
        <v>-89500</v>
      </c>
    </row>
    <row r="59" spans="1:8">
      <c r="A59" s="44">
        <v>26</v>
      </c>
      <c r="B59" s="54" t="s">
        <v>22</v>
      </c>
      <c r="C59" s="38">
        <f t="shared" si="10"/>
        <v>68.917529411764704</v>
      </c>
      <c r="D59" s="42">
        <v>5272191</v>
      </c>
      <c r="E59" s="41" t="s">
        <v>9</v>
      </c>
      <c r="F59" s="41" t="s">
        <v>111</v>
      </c>
      <c r="G59" s="42">
        <v>5280953</v>
      </c>
      <c r="H59" s="42">
        <f t="shared" si="11"/>
        <v>-8762</v>
      </c>
    </row>
    <row r="60" spans="1:8">
      <c r="A60" s="44">
        <v>26</v>
      </c>
      <c r="B60" s="55" t="s">
        <v>68</v>
      </c>
      <c r="C60" s="38">
        <f t="shared" si="10"/>
        <v>0.32679738562091504</v>
      </c>
      <c r="D60" s="42">
        <v>25000</v>
      </c>
      <c r="E60" s="41" t="s">
        <v>9</v>
      </c>
      <c r="F60" s="40" t="s">
        <v>111</v>
      </c>
      <c r="G60" s="42">
        <v>25000</v>
      </c>
      <c r="H60" s="42">
        <f t="shared" si="11"/>
        <v>0</v>
      </c>
    </row>
    <row r="61" spans="1:8">
      <c r="A61" s="44">
        <v>26</v>
      </c>
      <c r="B61" s="54" t="s">
        <v>62</v>
      </c>
      <c r="C61" s="38">
        <f t="shared" si="10"/>
        <v>0.19607843137254902</v>
      </c>
      <c r="D61" s="42">
        <v>15000</v>
      </c>
      <c r="E61" s="41" t="s">
        <v>9</v>
      </c>
      <c r="F61" s="40" t="s">
        <v>111</v>
      </c>
      <c r="G61" s="42">
        <v>20000</v>
      </c>
      <c r="H61" s="42">
        <f t="shared" si="11"/>
        <v>-5000</v>
      </c>
    </row>
    <row r="62" spans="1:8">
      <c r="A62" s="44">
        <v>32</v>
      </c>
      <c r="B62" s="54" t="s">
        <v>54</v>
      </c>
      <c r="C62" s="38">
        <f t="shared" si="10"/>
        <v>1.7647058823529411</v>
      </c>
      <c r="D62" s="42">
        <v>135000</v>
      </c>
      <c r="E62" s="41" t="s">
        <v>9</v>
      </c>
      <c r="F62" s="41" t="s">
        <v>112</v>
      </c>
      <c r="G62" s="42">
        <v>42854</v>
      </c>
      <c r="H62" s="42">
        <f t="shared" si="11"/>
        <v>92146</v>
      </c>
    </row>
    <row r="63" spans="1:8">
      <c r="A63" s="44">
        <v>32</v>
      </c>
      <c r="B63" s="54" t="s">
        <v>89</v>
      </c>
      <c r="C63" s="38">
        <f t="shared" si="10"/>
        <v>3.655686274509804</v>
      </c>
      <c r="D63" s="42">
        <v>279660</v>
      </c>
      <c r="E63" s="41" t="s">
        <v>9</v>
      </c>
      <c r="F63" s="40" t="s">
        <v>114</v>
      </c>
      <c r="G63" s="42">
        <v>279660</v>
      </c>
      <c r="H63" s="42">
        <f t="shared" si="11"/>
        <v>0</v>
      </c>
    </row>
    <row r="64" spans="1:8">
      <c r="A64" s="44">
        <v>33</v>
      </c>
      <c r="B64" s="54" t="s">
        <v>69</v>
      </c>
      <c r="C64" s="38">
        <f t="shared" si="10"/>
        <v>4.7823398692810457</v>
      </c>
      <c r="D64" s="42">
        <v>365849</v>
      </c>
      <c r="E64" s="41" t="s">
        <v>9</v>
      </c>
      <c r="F64" s="40" t="s">
        <v>115</v>
      </c>
      <c r="G64" s="42">
        <v>385498</v>
      </c>
      <c r="H64" s="42">
        <f t="shared" si="11"/>
        <v>-19649</v>
      </c>
    </row>
    <row r="65" spans="1:11" ht="15">
      <c r="A65" s="44"/>
      <c r="B65" s="23" t="s">
        <v>11</v>
      </c>
      <c r="C65" s="80">
        <f t="shared" ref="C65" si="12">+D65/$C$9</f>
        <v>411.63299346405228</v>
      </c>
      <c r="D65" s="60">
        <f>+SUM(D29:D64)</f>
        <v>31489924</v>
      </c>
      <c r="E65" s="61"/>
      <c r="F65" s="61"/>
      <c r="G65" s="60">
        <f>+SUM(G29:G64)</f>
        <v>26591062</v>
      </c>
      <c r="H65" s="60">
        <f>+SUM(H29:H64)</f>
        <v>4898862</v>
      </c>
    </row>
    <row r="66" spans="1:11" ht="15">
      <c r="A66" s="32" t="s">
        <v>2</v>
      </c>
      <c r="B66" s="33" t="s">
        <v>21</v>
      </c>
      <c r="C66" s="79"/>
      <c r="D66" s="52"/>
      <c r="E66" s="53"/>
      <c r="F66" s="59"/>
      <c r="G66" s="3"/>
      <c r="H66" s="4"/>
    </row>
    <row r="67" spans="1:11">
      <c r="A67" s="44">
        <v>90</v>
      </c>
      <c r="B67" s="37" t="s">
        <v>16</v>
      </c>
      <c r="C67" s="90">
        <f t="shared" ref="C67:C68" si="13">IF(D67="","",D67/$C$9)</f>
        <v>3.8942875816993463</v>
      </c>
      <c r="D67" s="39">
        <v>297913</v>
      </c>
      <c r="E67" s="41" t="s">
        <v>9</v>
      </c>
      <c r="F67" s="41" t="s">
        <v>40</v>
      </c>
      <c r="G67" s="42">
        <f t="shared" ref="G67:G68" si="14">D67-H67</f>
        <v>297913</v>
      </c>
      <c r="H67" s="57">
        <v>0</v>
      </c>
    </row>
    <row r="68" spans="1:11">
      <c r="A68" s="44">
        <v>90</v>
      </c>
      <c r="B68" s="37" t="s">
        <v>56</v>
      </c>
      <c r="C68" s="90">
        <f t="shared" si="13"/>
        <v>0.55705882352941172</v>
      </c>
      <c r="D68" s="63">
        <v>42615</v>
      </c>
      <c r="E68" s="41" t="s">
        <v>9</v>
      </c>
      <c r="F68" s="41" t="s">
        <v>40</v>
      </c>
      <c r="G68" s="42">
        <f t="shared" si="14"/>
        <v>42615</v>
      </c>
      <c r="H68" s="57">
        <v>0</v>
      </c>
      <c r="K68" s="6" t="s">
        <v>2</v>
      </c>
    </row>
    <row r="69" spans="1:11" ht="15">
      <c r="A69" s="44"/>
      <c r="B69" s="23" t="s">
        <v>17</v>
      </c>
      <c r="C69" s="80">
        <f>+D69/$C$9</f>
        <v>4.4513464052287581</v>
      </c>
      <c r="D69" s="60">
        <f>+SUM(D67:D68)</f>
        <v>340528</v>
      </c>
      <c r="E69" s="61" t="s">
        <v>10</v>
      </c>
      <c r="F69" s="61" t="s">
        <v>10</v>
      </c>
      <c r="G69" s="60">
        <f>+SUM(G67:G68)</f>
        <v>340528</v>
      </c>
      <c r="H69" s="60">
        <f>+SUM(H67:H68)</f>
        <v>0</v>
      </c>
    </row>
    <row r="70" spans="1:11" ht="15">
      <c r="A70" s="32" t="s">
        <v>2</v>
      </c>
      <c r="B70" s="33" t="s">
        <v>61</v>
      </c>
      <c r="C70" s="81" t="s">
        <v>70</v>
      </c>
      <c r="D70" s="52"/>
      <c r="E70" s="53"/>
      <c r="F70" s="53"/>
      <c r="G70" s="3"/>
      <c r="H70" s="4"/>
    </row>
    <row r="71" spans="1:11">
      <c r="A71" s="44">
        <v>90</v>
      </c>
      <c r="B71" s="56" t="s">
        <v>71</v>
      </c>
      <c r="C71" s="94">
        <v>0.03</v>
      </c>
      <c r="D71" s="39">
        <f>SUM($D$65,$D$69)*C71</f>
        <v>954913.55999999994</v>
      </c>
      <c r="E71" s="41" t="s">
        <v>9</v>
      </c>
      <c r="F71" s="41" t="s">
        <v>12</v>
      </c>
      <c r="G71" s="42">
        <f>D71-H71</f>
        <v>954913.55999999994</v>
      </c>
      <c r="H71" s="57">
        <v>0</v>
      </c>
    </row>
    <row r="72" spans="1:11">
      <c r="A72" s="95">
        <v>90</v>
      </c>
      <c r="B72" s="100" t="s">
        <v>165</v>
      </c>
      <c r="C72" s="96"/>
      <c r="D72" s="39">
        <f>SUM($D$65,$D$69)*C72</f>
        <v>0</v>
      </c>
      <c r="E72" s="41" t="s">
        <v>9</v>
      </c>
      <c r="F72" s="41" t="s">
        <v>12</v>
      </c>
      <c r="G72" s="42">
        <f t="shared" ref="G72:G73" si="15">D72-H72</f>
        <v>0</v>
      </c>
      <c r="H72" s="57">
        <v>0</v>
      </c>
    </row>
    <row r="73" spans="1:11">
      <c r="A73" s="95">
        <v>90</v>
      </c>
      <c r="B73" s="100" t="s">
        <v>166</v>
      </c>
      <c r="C73" s="96"/>
      <c r="D73" s="39">
        <f>SUM($D$65,$D$69)*C73</f>
        <v>0</v>
      </c>
      <c r="E73" s="41" t="s">
        <v>9</v>
      </c>
      <c r="F73" s="41" t="s">
        <v>12</v>
      </c>
      <c r="G73" s="42">
        <f t="shared" si="15"/>
        <v>0</v>
      </c>
      <c r="H73" s="57">
        <v>0</v>
      </c>
    </row>
    <row r="74" spans="1:11" ht="15">
      <c r="A74" s="44"/>
      <c r="B74" s="23" t="s">
        <v>41</v>
      </c>
      <c r="C74" s="80">
        <f t="shared" ref="C74" si="16">+D74/$C$9</f>
        <v>12.482530196078431</v>
      </c>
      <c r="D74" s="60">
        <f>SUM(D71:D73)</f>
        <v>954913.55999999994</v>
      </c>
      <c r="E74" s="61" t="s">
        <v>10</v>
      </c>
      <c r="F74" s="61" t="s">
        <v>10</v>
      </c>
      <c r="G74" s="60">
        <f>SUM(G71:G73)</f>
        <v>954913.55999999994</v>
      </c>
      <c r="H74" s="60">
        <f>SUM(H71:H73)</f>
        <v>0</v>
      </c>
    </row>
    <row r="75" spans="1:11" ht="15">
      <c r="A75" s="32" t="s">
        <v>2</v>
      </c>
      <c r="B75" s="33" t="s">
        <v>78</v>
      </c>
      <c r="C75" s="81" t="s">
        <v>70</v>
      </c>
      <c r="D75" s="52"/>
      <c r="E75" s="53"/>
      <c r="F75" s="59"/>
      <c r="G75" s="3"/>
      <c r="H75" s="4"/>
    </row>
    <row r="76" spans="1:11">
      <c r="A76" s="44">
        <v>90</v>
      </c>
      <c r="B76" s="56" t="s">
        <v>95</v>
      </c>
      <c r="C76" s="82">
        <v>5.0000000000000001E-3</v>
      </c>
      <c r="D76" s="78">
        <v>190137</v>
      </c>
      <c r="E76" s="58" t="s">
        <v>9</v>
      </c>
      <c r="F76" s="41" t="s">
        <v>40</v>
      </c>
      <c r="G76" s="42">
        <f>D76</f>
        <v>190137</v>
      </c>
      <c r="H76" s="57">
        <f>D76-G76</f>
        <v>0</v>
      </c>
    </row>
    <row r="77" spans="1:11">
      <c r="A77" s="44">
        <v>90</v>
      </c>
      <c r="B77" s="56" t="s">
        <v>38</v>
      </c>
      <c r="C77" s="82">
        <v>5.3E-3</v>
      </c>
      <c r="D77" s="102">
        <v>233591</v>
      </c>
      <c r="E77" s="97" t="s">
        <v>9</v>
      </c>
      <c r="F77" s="97" t="s">
        <v>12</v>
      </c>
      <c r="G77" s="98"/>
      <c r="H77" s="57">
        <f t="shared" ref="H77:H79" si="17">D77-G77</f>
        <v>233591</v>
      </c>
    </row>
    <row r="78" spans="1:11">
      <c r="A78" s="44">
        <v>90</v>
      </c>
      <c r="B78" s="56" t="s">
        <v>84</v>
      </c>
      <c r="C78" s="82">
        <v>6.1500000000000001E-3</v>
      </c>
      <c r="D78" s="102">
        <v>271028</v>
      </c>
      <c r="E78" s="97" t="s">
        <v>9</v>
      </c>
      <c r="F78" s="97" t="s">
        <v>12</v>
      </c>
      <c r="G78" s="98"/>
      <c r="H78" s="57">
        <f t="shared" si="17"/>
        <v>271028</v>
      </c>
    </row>
    <row r="79" spans="1:11">
      <c r="A79" s="95">
        <v>90</v>
      </c>
      <c r="B79" s="100" t="s">
        <v>172</v>
      </c>
      <c r="C79" s="96">
        <v>0</v>
      </c>
      <c r="D79" s="103">
        <v>0</v>
      </c>
      <c r="E79" s="97" t="s">
        <v>9</v>
      </c>
      <c r="F79" s="97" t="s">
        <v>12</v>
      </c>
      <c r="G79" s="98"/>
      <c r="H79" s="57">
        <f t="shared" si="17"/>
        <v>0</v>
      </c>
    </row>
    <row r="80" spans="1:11" ht="15">
      <c r="A80" s="44"/>
      <c r="B80" s="23" t="s">
        <v>49</v>
      </c>
      <c r="C80" s="80">
        <f>+D80/$C$9</f>
        <v>9.0817777777777771</v>
      </c>
      <c r="D80" s="60">
        <f>SUM(D76:D79)</f>
        <v>694756</v>
      </c>
      <c r="E80" s="61" t="s">
        <v>10</v>
      </c>
      <c r="F80" s="61" t="s">
        <v>10</v>
      </c>
      <c r="G80" s="62">
        <f>SUM(G76:G79)</f>
        <v>190137</v>
      </c>
      <c r="H80" s="62">
        <f>SUM(H76:H79)</f>
        <v>504619</v>
      </c>
    </row>
    <row r="81" spans="1:8" ht="15">
      <c r="A81" s="32" t="s">
        <v>2</v>
      </c>
      <c r="B81" s="33" t="s">
        <v>14</v>
      </c>
      <c r="C81" s="81" t="s">
        <v>70</v>
      </c>
      <c r="D81" s="52"/>
      <c r="E81" s="53"/>
      <c r="F81" s="59"/>
      <c r="G81" s="3"/>
      <c r="H81" s="4"/>
    </row>
    <row r="82" spans="1:8">
      <c r="A82" s="44">
        <v>90</v>
      </c>
      <c r="B82" s="56" t="s">
        <v>20</v>
      </c>
      <c r="C82" s="99"/>
      <c r="D82" s="63">
        <f>SUM(D80,D74,D69,D65,D27,D24,D18)*C82</f>
        <v>0</v>
      </c>
      <c r="E82" s="58" t="s">
        <v>9</v>
      </c>
      <c r="F82" s="41" t="s">
        <v>12</v>
      </c>
      <c r="G82" s="42">
        <f>D82</f>
        <v>0</v>
      </c>
      <c r="H82" s="57">
        <f t="shared" ref="H82" si="18">D82-G82</f>
        <v>0</v>
      </c>
    </row>
    <row r="83" spans="1:8" ht="15.75" thickBot="1">
      <c r="A83" s="44"/>
      <c r="B83" s="23" t="s">
        <v>15</v>
      </c>
      <c r="C83" s="84">
        <f t="shared" ref="C83" si="19">+D83/$C$9</f>
        <v>0</v>
      </c>
      <c r="D83" s="85">
        <f>SUM(D82:D82)</f>
        <v>0</v>
      </c>
      <c r="E83" s="86" t="s">
        <v>10</v>
      </c>
      <c r="F83" s="86" t="s">
        <v>10</v>
      </c>
      <c r="G83" s="87">
        <f>SUM(G82:G82)</f>
        <v>0</v>
      </c>
      <c r="H83" s="87">
        <f>SUM(H82:H82)</f>
        <v>0</v>
      </c>
    </row>
    <row r="84" spans="1:8" ht="28.5" customHeight="1" thickTop="1" thickBot="1">
      <c r="A84" s="64"/>
      <c r="B84" s="65" t="s">
        <v>18</v>
      </c>
      <c r="C84" s="83">
        <f>+D84/$C$9</f>
        <v>522.32226875816991</v>
      </c>
      <c r="D84" s="66">
        <f>SUM(D18,D24,D27,D65,D69,D74,D80,D83)</f>
        <v>39957653.560000002</v>
      </c>
      <c r="E84" s="67" t="s">
        <v>10</v>
      </c>
      <c r="F84" s="68" t="s">
        <v>10</v>
      </c>
      <c r="G84" s="66">
        <f ca="1">SUM(G18,G24,G27,G65,G69,G74,G80)</f>
        <v>31554172.559999999</v>
      </c>
      <c r="H84" s="66">
        <f ca="1">SUM(H18,H24,H27,H65,H69,H74,H80)</f>
        <v>8403481</v>
      </c>
    </row>
    <row r="85" spans="1:8" ht="15" thickTop="1">
      <c r="D85" s="70"/>
    </row>
    <row r="86" spans="1:8">
      <c r="A86" s="71"/>
      <c r="B86" s="72"/>
      <c r="C86" s="72"/>
      <c r="D86" s="73"/>
      <c r="E86" s="72"/>
      <c r="F86" s="72"/>
      <c r="G86" s="74"/>
      <c r="H86" s="74"/>
    </row>
    <row r="87" spans="1:8">
      <c r="G87" s="75"/>
    </row>
  </sheetData>
  <sheetProtection algorithmName="SHA-512" hashValue="IhhWQBpvn6C6+WAEdWAvJtgZLUsnykR/5Jw6aO2xv5WbUU1dbF/ZxSWlVDNdNBPzjAP4+2ohINHJ0xw8O9uOzA==" saltValue="SVma4fmO0/iyoKrrqKGDdQ==" spinCount="100000" sheet="1" objects="1" scenarios="1"/>
  <sortState ref="A43:P70">
    <sortCondition ref="A43:A70"/>
  </sortState>
  <mergeCells count="9">
    <mergeCell ref="A2:H2"/>
    <mergeCell ref="C10:D10"/>
    <mergeCell ref="A5:D5"/>
    <mergeCell ref="C6:D6"/>
    <mergeCell ref="C8:D8"/>
    <mergeCell ref="C9:D9"/>
    <mergeCell ref="C7:D7"/>
    <mergeCell ref="E7:E10"/>
    <mergeCell ref="E5:G5"/>
  </mergeCells>
  <conditionalFormatting sqref="A72">
    <cfRule type="containsBlanks" dxfId="25" priority="65">
      <formula>LEN(TRIM(A72))=0</formula>
    </cfRule>
  </conditionalFormatting>
  <conditionalFormatting sqref="A73">
    <cfRule type="containsBlanks" dxfId="24" priority="64">
      <formula>LEN(TRIM(A73))=0</formula>
    </cfRule>
  </conditionalFormatting>
  <conditionalFormatting sqref="C72">
    <cfRule type="containsBlanks" dxfId="23" priority="62">
      <formula>LEN(TRIM(C72))=0</formula>
    </cfRule>
  </conditionalFormatting>
  <conditionalFormatting sqref="C73">
    <cfRule type="containsBlanks" dxfId="22" priority="61">
      <formula>LEN(TRIM(C73))=0</formula>
    </cfRule>
  </conditionalFormatting>
  <conditionalFormatting sqref="A79">
    <cfRule type="containsBlanks" dxfId="21" priority="58">
      <formula>LEN(TRIM(A79))=0</formula>
    </cfRule>
  </conditionalFormatting>
  <conditionalFormatting sqref="C79">
    <cfRule type="containsBlanks" dxfId="20" priority="56">
      <formula>LEN(TRIM(C79))=0</formula>
    </cfRule>
  </conditionalFormatting>
  <conditionalFormatting sqref="C82">
    <cfRule type="containsBlanks" dxfId="19" priority="38">
      <formula>LEN(TRIM(C82))=0</formula>
    </cfRule>
  </conditionalFormatting>
  <conditionalFormatting sqref="B72:B73">
    <cfRule type="containsBlanks" dxfId="18" priority="29">
      <formula>LEN(TRIM(B72))=0</formula>
    </cfRule>
  </conditionalFormatting>
  <conditionalFormatting sqref="B79">
    <cfRule type="containsBlanks" dxfId="17" priority="28">
      <formula>LEN(TRIM(B79))=0</formula>
    </cfRule>
  </conditionalFormatting>
  <conditionalFormatting sqref="G54 G49 G42 G39 G33">
    <cfRule type="containsBlanks" dxfId="16" priority="22">
      <formula>LEN(TRIM(G33))=0</formula>
    </cfRule>
  </conditionalFormatting>
  <conditionalFormatting sqref="G26">
    <cfRule type="containsBlanks" dxfId="15" priority="21">
      <formula>LEN(TRIM(G26))=0</formula>
    </cfRule>
  </conditionalFormatting>
  <conditionalFormatting sqref="E26:F26">
    <cfRule type="containsBlanks" dxfId="14" priority="20">
      <formula>LEN(TRIM(E26))=0</formula>
    </cfRule>
  </conditionalFormatting>
  <conditionalFormatting sqref="B23">
    <cfRule type="containsBlanks" dxfId="13" priority="18">
      <formula>LEN(TRIM(B23))=0</formula>
    </cfRule>
  </conditionalFormatting>
  <conditionalFormatting sqref="A23">
    <cfRule type="containsBlanks" dxfId="12" priority="17">
      <formula>LEN(TRIM(A23))=0</formula>
    </cfRule>
  </conditionalFormatting>
  <conditionalFormatting sqref="E23:G23">
    <cfRule type="containsBlanks" dxfId="11" priority="14">
      <formula>LEN(TRIM(E23))=0</formula>
    </cfRule>
  </conditionalFormatting>
  <conditionalFormatting sqref="E77:E79">
    <cfRule type="containsBlanks" dxfId="10" priority="11">
      <formula>LEN(TRIM(E77))=0</formula>
    </cfRule>
  </conditionalFormatting>
  <conditionalFormatting sqref="F77:F79">
    <cfRule type="containsBlanks" dxfId="9" priority="10">
      <formula>LEN(TRIM(F77))=0</formula>
    </cfRule>
  </conditionalFormatting>
  <conditionalFormatting sqref="D77:D79">
    <cfRule type="containsBlanks" dxfId="8" priority="9">
      <formula>LEN(TRIM(D77))=0</formula>
    </cfRule>
  </conditionalFormatting>
  <conditionalFormatting sqref="F33">
    <cfRule type="containsBlanks" dxfId="7" priority="8">
      <formula>LEN(TRIM(F33))=0</formula>
    </cfRule>
  </conditionalFormatting>
  <conditionalFormatting sqref="F39">
    <cfRule type="containsBlanks" dxfId="6" priority="7">
      <formula>LEN(TRIM(F39))=0</formula>
    </cfRule>
  </conditionalFormatting>
  <conditionalFormatting sqref="F42">
    <cfRule type="containsBlanks" dxfId="5" priority="6">
      <formula>LEN(TRIM(F42))=0</formula>
    </cfRule>
  </conditionalFormatting>
  <conditionalFormatting sqref="F49">
    <cfRule type="containsBlanks" dxfId="4" priority="5">
      <formula>LEN(TRIM(F49))=0</formula>
    </cfRule>
  </conditionalFormatting>
  <conditionalFormatting sqref="F54">
    <cfRule type="containsBlanks" dxfId="3" priority="4">
      <formula>LEN(TRIM(F54))=0</formula>
    </cfRule>
  </conditionalFormatting>
  <conditionalFormatting sqref="G77">
    <cfRule type="containsBlanks" dxfId="2" priority="3">
      <formula>LEN(TRIM(G77))=0</formula>
    </cfRule>
  </conditionalFormatting>
  <conditionalFormatting sqref="G78">
    <cfRule type="containsBlanks" dxfId="1" priority="2">
      <formula>LEN(TRIM(G78))=0</formula>
    </cfRule>
  </conditionalFormatting>
  <conditionalFormatting sqref="G79">
    <cfRule type="containsBlanks" dxfId="0" priority="1">
      <formula>LEN(TRIM(G79))=0</formula>
    </cfRule>
  </conditionalFormatting>
  <printOptions horizontalCentered="1"/>
  <pageMargins left="0.2" right="0.2" top="0.75" bottom="0.75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opLeftCell="A16" zoomScaleNormal="100" workbookViewId="0">
      <selection activeCell="D6" sqref="D6"/>
    </sheetView>
  </sheetViews>
  <sheetFormatPr defaultRowHeight="15"/>
  <cols>
    <col min="1" max="1" width="1.42578125" style="105" customWidth="1"/>
    <col min="2" max="2" width="35.85546875" style="105" customWidth="1"/>
    <col min="3" max="3" width="5.42578125" style="105" customWidth="1"/>
    <col min="4" max="4" width="15" style="105" customWidth="1"/>
    <col min="5" max="5" width="14.28515625" style="105" customWidth="1"/>
    <col min="6" max="6" width="13.7109375" style="105" customWidth="1"/>
    <col min="7" max="7" width="3.7109375" style="105" customWidth="1"/>
    <col min="8" max="8" width="20" style="105" customWidth="1"/>
    <col min="9" max="9" width="25.7109375" style="105" customWidth="1"/>
    <col min="10" max="10" width="1.42578125" style="105" customWidth="1"/>
  </cols>
  <sheetData>
    <row r="2" spans="1:10" ht="23.25">
      <c r="A2" s="104"/>
      <c r="C2" s="252" t="s">
        <v>117</v>
      </c>
      <c r="D2" s="252"/>
      <c r="E2" s="252"/>
      <c r="F2" s="252"/>
      <c r="G2" s="252"/>
    </row>
    <row r="3" spans="1:10">
      <c r="A3" s="104"/>
      <c r="B3" s="253" t="s">
        <v>118</v>
      </c>
      <c r="C3" s="255" t="s">
        <v>119</v>
      </c>
      <c r="D3" s="255"/>
      <c r="E3" s="255"/>
      <c r="F3" s="255"/>
      <c r="G3" s="255"/>
    </row>
    <row r="4" spans="1:10">
      <c r="B4" s="254"/>
      <c r="C4" s="255"/>
      <c r="D4" s="255"/>
      <c r="E4" s="255"/>
      <c r="F4" s="255"/>
      <c r="G4" s="255"/>
    </row>
    <row r="5" spans="1:10">
      <c r="B5" s="106" t="s">
        <v>120</v>
      </c>
      <c r="C5" s="107"/>
      <c r="I5" s="108">
        <v>42775</v>
      </c>
    </row>
    <row r="6" spans="1:10" ht="20.25">
      <c r="A6" s="109"/>
      <c r="B6" s="110"/>
      <c r="C6" s="110"/>
      <c r="D6" s="111"/>
      <c r="E6" s="111"/>
      <c r="F6" s="111"/>
      <c r="G6" s="111"/>
      <c r="H6" s="111"/>
      <c r="I6" s="111"/>
      <c r="J6" s="109"/>
    </row>
    <row r="7" spans="1:10">
      <c r="B7" s="112"/>
      <c r="C7" s="112"/>
      <c r="H7" s="256"/>
      <c r="I7" s="256"/>
    </row>
    <row r="8" spans="1:10">
      <c r="A8" s="113"/>
      <c r="B8" s="113"/>
      <c r="C8" s="113"/>
      <c r="D8" s="114"/>
      <c r="E8"/>
      <c r="F8" s="113"/>
      <c r="G8" s="113"/>
      <c r="H8" s="115"/>
      <c r="I8" s="116"/>
      <c r="J8" s="117"/>
    </row>
    <row r="9" spans="1:10" ht="15.75">
      <c r="A9" s="113"/>
      <c r="B9" s="118"/>
      <c r="C9" s="118"/>
      <c r="D9" s="119" t="s">
        <v>121</v>
      </c>
      <c r="E9" s="120">
        <v>437</v>
      </c>
      <c r="F9" s="113" t="s">
        <v>122</v>
      </c>
      <c r="G9" s="113"/>
      <c r="H9" s="115"/>
      <c r="I9" s="116"/>
      <c r="J9" s="117"/>
    </row>
    <row r="10" spans="1:10">
      <c r="A10" s="113"/>
      <c r="D10" s="119" t="s">
        <v>123</v>
      </c>
      <c r="E10" s="172">
        <v>18</v>
      </c>
      <c r="F10" s="113" t="s">
        <v>124</v>
      </c>
      <c r="G10" s="113"/>
      <c r="H10" s="115"/>
      <c r="I10" s="121"/>
      <c r="J10" s="122"/>
    </row>
    <row r="11" spans="1:10">
      <c r="A11" s="113"/>
      <c r="B11" s="123"/>
      <c r="C11" s="124"/>
      <c r="D11" s="125"/>
      <c r="E11" s="125"/>
      <c r="F11" s="113"/>
      <c r="G11" s="113"/>
      <c r="H11" s="126"/>
      <c r="I11" s="116"/>
      <c r="J11" s="122"/>
    </row>
    <row r="12" spans="1:10">
      <c r="A12" s="113"/>
      <c r="B12" s="127"/>
      <c r="C12" s="127"/>
      <c r="D12" s="128"/>
      <c r="E12" s="113"/>
      <c r="F12" s="113"/>
      <c r="G12" s="113"/>
      <c r="J12" s="122"/>
    </row>
    <row r="13" spans="1:10">
      <c r="A13" s="129"/>
      <c r="B13" s="129"/>
      <c r="C13" s="129"/>
      <c r="D13" s="130"/>
      <c r="E13" s="129"/>
      <c r="F13" s="129"/>
      <c r="G13" s="129"/>
      <c r="H13" s="131"/>
      <c r="I13" s="131"/>
      <c r="J13" s="131"/>
    </row>
    <row r="14" spans="1:10">
      <c r="A14" s="113"/>
      <c r="B14" s="132"/>
      <c r="C14" s="132"/>
      <c r="D14" s="133" t="s">
        <v>125</v>
      </c>
      <c r="E14" s="133" t="s">
        <v>126</v>
      </c>
      <c r="F14" s="257" t="s">
        <v>127</v>
      </c>
      <c r="G14" s="257"/>
      <c r="H14" s="258" t="s">
        <v>128</v>
      </c>
      <c r="I14" s="258"/>
      <c r="J14" s="122"/>
    </row>
    <row r="15" spans="1:10">
      <c r="A15" s="113"/>
      <c r="B15" s="246" t="s">
        <v>129</v>
      </c>
      <c r="C15" s="247"/>
      <c r="D15" s="134"/>
      <c r="E15" s="135"/>
      <c r="F15" s="248"/>
      <c r="G15" s="249"/>
      <c r="H15" s="250"/>
      <c r="I15" s="251"/>
      <c r="J15" s="122"/>
    </row>
    <row r="16" spans="1:10">
      <c r="A16" s="113"/>
      <c r="B16" s="204" t="s">
        <v>130</v>
      </c>
      <c r="C16" s="205"/>
      <c r="D16" s="136" t="s">
        <v>10</v>
      </c>
      <c r="E16" s="137">
        <v>0</v>
      </c>
      <c r="F16" s="206" t="str">
        <f>+IF(E16&lt;&gt;0, E16*D16, "                 N/A")</f>
        <v xml:space="preserve">                 N/A</v>
      </c>
      <c r="G16" s="207"/>
      <c r="H16" s="208"/>
      <c r="I16" s="208"/>
      <c r="J16" s="122"/>
    </row>
    <row r="17" spans="1:10">
      <c r="A17" s="113"/>
      <c r="B17" s="204" t="s">
        <v>131</v>
      </c>
      <c r="C17" s="205"/>
      <c r="D17" s="136" t="s">
        <v>10</v>
      </c>
      <c r="E17" s="137">
        <v>0</v>
      </c>
      <c r="F17" s="206" t="str">
        <f>+IF(E17&lt;&gt;0, E17*D17, "                 N/A")</f>
        <v xml:space="preserve">                 N/A</v>
      </c>
      <c r="G17" s="207"/>
      <c r="H17" s="244"/>
      <c r="I17" s="245"/>
      <c r="J17" s="122"/>
    </row>
    <row r="18" spans="1:10" ht="15.75" thickBot="1">
      <c r="A18" s="113"/>
      <c r="B18" s="204" t="s">
        <v>132</v>
      </c>
      <c r="C18" s="205"/>
      <c r="D18" s="136" t="s">
        <v>10</v>
      </c>
      <c r="E18" s="137">
        <v>0</v>
      </c>
      <c r="F18" s="209" t="str">
        <f>+IF(E18&lt;&gt;0, E18*D18, "                 N/A")</f>
        <v xml:space="preserve">                 N/A</v>
      </c>
      <c r="G18" s="210"/>
      <c r="H18" s="211"/>
      <c r="I18" s="211"/>
      <c r="J18" s="122"/>
    </row>
    <row r="19" spans="1:10" ht="15.75" thickTop="1">
      <c r="A19" s="113"/>
      <c r="B19" s="237" t="s">
        <v>133</v>
      </c>
      <c r="C19" s="238"/>
      <c r="D19" s="138" t="s">
        <v>10</v>
      </c>
      <c r="E19" s="139" t="s">
        <v>10</v>
      </c>
      <c r="F19" s="196">
        <f>SUM(F16:F18)</f>
        <v>0</v>
      </c>
      <c r="G19" s="197"/>
      <c r="H19" s="240"/>
      <c r="I19" s="241"/>
      <c r="J19" s="122"/>
    </row>
    <row r="20" spans="1:10">
      <c r="A20" s="113"/>
      <c r="B20" s="242"/>
      <c r="C20" s="243"/>
      <c r="D20" s="140"/>
      <c r="E20" s="141"/>
      <c r="F20" s="196"/>
      <c r="G20" s="197"/>
      <c r="H20" s="240"/>
      <c r="I20" s="241"/>
      <c r="J20" s="122"/>
    </row>
    <row r="21" spans="1:10">
      <c r="A21" s="113"/>
      <c r="B21" s="220" t="s">
        <v>134</v>
      </c>
      <c r="C21" s="221"/>
      <c r="D21" s="138"/>
      <c r="E21" s="142"/>
      <c r="F21" s="222"/>
      <c r="G21" s="223"/>
      <c r="H21" s="240"/>
      <c r="I21" s="241"/>
      <c r="J21" s="122"/>
    </row>
    <row r="22" spans="1:10">
      <c r="A22" s="113"/>
      <c r="B22" s="204" t="s">
        <v>135</v>
      </c>
      <c r="C22" s="205"/>
      <c r="D22" s="136" t="s">
        <v>10</v>
      </c>
      <c r="E22" s="137">
        <v>0</v>
      </c>
      <c r="F22" s="206" t="str">
        <f>+IF(E22&lt;&gt;0, E22*D22, "                 N/A")</f>
        <v xml:space="preserve">                 N/A</v>
      </c>
      <c r="G22" s="207"/>
      <c r="H22" s="211"/>
      <c r="I22" s="211"/>
      <c r="J22" s="122"/>
    </row>
    <row r="23" spans="1:10">
      <c r="A23" s="113"/>
      <c r="B23" s="204" t="s">
        <v>136</v>
      </c>
      <c r="C23" s="205"/>
      <c r="D23" s="136" t="s">
        <v>10</v>
      </c>
      <c r="E23" s="137">
        <v>0</v>
      </c>
      <c r="F23" s="206" t="str">
        <f>+IF(E23&lt;&gt;0, E23*D23, "                 N/A")</f>
        <v xml:space="preserve">                 N/A</v>
      </c>
      <c r="G23" s="207"/>
      <c r="H23" s="211"/>
      <c r="I23" s="211"/>
      <c r="J23" s="122"/>
    </row>
    <row r="24" spans="1:10" ht="15.75" thickBot="1">
      <c r="A24" s="113"/>
      <c r="B24" s="204" t="s">
        <v>137</v>
      </c>
      <c r="C24" s="205"/>
      <c r="D24" s="136" t="s">
        <v>10</v>
      </c>
      <c r="E24" s="137">
        <v>0</v>
      </c>
      <c r="F24" s="209" t="str">
        <f>+IF(E24&lt;&gt;0, E24*D24, "                 N/A")</f>
        <v xml:space="preserve">                 N/A</v>
      </c>
      <c r="G24" s="210"/>
      <c r="H24" s="239"/>
      <c r="I24" s="239"/>
      <c r="J24" s="122"/>
    </row>
    <row r="25" spans="1:10" ht="15.75" thickTop="1">
      <c r="A25" s="113"/>
      <c r="B25" s="237" t="s">
        <v>138</v>
      </c>
      <c r="C25" s="238"/>
      <c r="D25" s="143" t="s">
        <v>10</v>
      </c>
      <c r="E25" s="143" t="s">
        <v>10</v>
      </c>
      <c r="F25" s="196">
        <f>SUM(F22:F24)</f>
        <v>0</v>
      </c>
      <c r="G25" s="197"/>
      <c r="H25" s="218"/>
      <c r="I25" s="219"/>
      <c r="J25" s="122"/>
    </row>
    <row r="26" spans="1:10">
      <c r="A26" s="113"/>
      <c r="B26" s="196"/>
      <c r="C26" s="197"/>
      <c r="D26" s="144"/>
      <c r="E26" s="145"/>
      <c r="F26" s="196"/>
      <c r="G26" s="197"/>
      <c r="H26" s="218"/>
      <c r="I26" s="219"/>
      <c r="J26" s="122"/>
    </row>
    <row r="27" spans="1:10">
      <c r="A27" s="113"/>
      <c r="B27" s="220" t="s">
        <v>139</v>
      </c>
      <c r="C27" s="221"/>
      <c r="D27" s="138"/>
      <c r="E27" s="146"/>
      <c r="F27" s="222"/>
      <c r="G27" s="223"/>
      <c r="H27" s="218"/>
      <c r="I27" s="219"/>
      <c r="J27" s="122"/>
    </row>
    <row r="28" spans="1:10">
      <c r="A28" s="113"/>
      <c r="B28" s="232" t="s">
        <v>140</v>
      </c>
      <c r="C28" s="233"/>
      <c r="D28" s="136" t="s">
        <v>10</v>
      </c>
      <c r="E28" s="147">
        <v>6.1999999999999998E-3</v>
      </c>
      <c r="F28" s="206">
        <v>271028</v>
      </c>
      <c r="G28" s="207"/>
      <c r="H28" s="148">
        <v>6.15</v>
      </c>
      <c r="I28" s="149" t="s">
        <v>141</v>
      </c>
      <c r="J28" s="122"/>
    </row>
    <row r="29" spans="1:10">
      <c r="A29" s="113"/>
      <c r="B29" s="212" t="s">
        <v>142</v>
      </c>
      <c r="C29" s="213"/>
      <c r="D29" s="136" t="s">
        <v>10</v>
      </c>
      <c r="E29" s="147">
        <v>0.04</v>
      </c>
      <c r="F29" s="214"/>
      <c r="G29" s="215"/>
      <c r="H29" s="171" t="s">
        <v>167</v>
      </c>
      <c r="I29" s="149" t="s">
        <v>143</v>
      </c>
      <c r="J29" s="122"/>
    </row>
    <row r="30" spans="1:10">
      <c r="A30" s="113"/>
      <c r="B30" s="232" t="s">
        <v>144</v>
      </c>
      <c r="C30" s="233"/>
      <c r="D30" s="150"/>
      <c r="E30" s="137">
        <v>0</v>
      </c>
      <c r="F30" s="206" t="str">
        <f>+IF(E30&lt;&gt;0, E30*D30, "                 N/A")</f>
        <v xml:space="preserve">                 N/A</v>
      </c>
      <c r="G30" s="207"/>
      <c r="H30" s="234"/>
      <c r="I30" s="234"/>
      <c r="J30" s="122"/>
    </row>
    <row r="31" spans="1:10" ht="15.75" thickBot="1">
      <c r="A31" s="113"/>
      <c r="B31" s="232" t="s">
        <v>145</v>
      </c>
      <c r="C31" s="233"/>
      <c r="D31" s="150"/>
      <c r="E31" s="147">
        <v>0</v>
      </c>
      <c r="F31" s="209" t="str">
        <f>+IF(E31&lt;&gt;0, E31*D31, "                 N/A")</f>
        <v xml:space="preserve">                 N/A</v>
      </c>
      <c r="G31" s="210"/>
      <c r="H31" s="151">
        <v>0</v>
      </c>
      <c r="I31" s="149" t="s">
        <v>146</v>
      </c>
      <c r="J31" s="122"/>
    </row>
    <row r="32" spans="1:10" ht="15.75" thickTop="1">
      <c r="A32" s="113"/>
      <c r="B32" s="226" t="s">
        <v>147</v>
      </c>
      <c r="C32" s="227"/>
      <c r="D32" s="138" t="s">
        <v>10</v>
      </c>
      <c r="E32" s="143" t="s">
        <v>10</v>
      </c>
      <c r="F32" s="196">
        <f>SUM(F28:F31)</f>
        <v>271028</v>
      </c>
      <c r="G32" s="197"/>
      <c r="H32" s="235"/>
      <c r="I32" s="236"/>
      <c r="J32" s="122"/>
    </row>
    <row r="33" spans="1:10">
      <c r="A33" s="113"/>
      <c r="B33" s="196"/>
      <c r="C33" s="197"/>
      <c r="D33" s="144"/>
      <c r="E33" s="145"/>
      <c r="F33" s="196"/>
      <c r="G33" s="197"/>
      <c r="H33" s="218"/>
      <c r="I33" s="219"/>
      <c r="J33" s="122"/>
    </row>
    <row r="34" spans="1:10">
      <c r="A34" s="113"/>
      <c r="B34" s="220" t="s">
        <v>148</v>
      </c>
      <c r="C34" s="221"/>
      <c r="D34" s="138"/>
      <c r="E34" s="146"/>
      <c r="F34" s="222"/>
      <c r="G34" s="223"/>
      <c r="H34" s="218"/>
      <c r="I34" s="219"/>
      <c r="J34" s="122"/>
    </row>
    <row r="35" spans="1:10">
      <c r="A35" s="113"/>
      <c r="B35" s="228" t="s">
        <v>95</v>
      </c>
      <c r="C35" s="229"/>
      <c r="D35" s="136" t="s">
        <v>10</v>
      </c>
      <c r="E35" s="147">
        <v>0</v>
      </c>
      <c r="F35" s="206" t="str">
        <f>+IF(E35&lt;&gt;0, E35*D35, "                 N/A")</f>
        <v xml:space="preserve">                 N/A</v>
      </c>
      <c r="G35" s="207"/>
      <c r="H35" s="230" t="s">
        <v>149</v>
      </c>
      <c r="I35" s="231"/>
      <c r="J35" s="122"/>
    </row>
    <row r="36" spans="1:10">
      <c r="A36" s="113"/>
      <c r="B36" s="204" t="s">
        <v>150</v>
      </c>
      <c r="C36" s="205"/>
      <c r="D36" s="136" t="s">
        <v>10</v>
      </c>
      <c r="E36" s="137">
        <v>0</v>
      </c>
      <c r="F36" s="206" t="str">
        <f>+IF(E36&lt;&gt;0, E36*D36, "                 N/A")</f>
        <v xml:space="preserve">                 N/A</v>
      </c>
      <c r="G36" s="207"/>
      <c r="H36" s="211"/>
      <c r="I36" s="211"/>
      <c r="J36" s="122"/>
    </row>
    <row r="37" spans="1:10" ht="15.75" thickBot="1">
      <c r="A37" s="113"/>
      <c r="B37" s="224" t="s">
        <v>151</v>
      </c>
      <c r="C37" s="225"/>
      <c r="D37" s="136" t="s">
        <v>10</v>
      </c>
      <c r="E37" s="137">
        <v>0</v>
      </c>
      <c r="F37" s="209" t="str">
        <f>+IF(E37&lt;&gt;0, E37*D37, "                 N/A")</f>
        <v xml:space="preserve">                 N/A</v>
      </c>
      <c r="G37" s="210"/>
      <c r="H37" s="211"/>
      <c r="I37" s="211"/>
      <c r="J37" s="122"/>
    </row>
    <row r="38" spans="1:10" ht="15.75" thickTop="1">
      <c r="A38" s="113"/>
      <c r="B38" s="226" t="s">
        <v>152</v>
      </c>
      <c r="C38" s="227"/>
      <c r="D38" s="138" t="s">
        <v>10</v>
      </c>
      <c r="E38" s="139" t="s">
        <v>10</v>
      </c>
      <c r="F38" s="196">
        <f>SUM(F35:F37)</f>
        <v>0</v>
      </c>
      <c r="G38" s="197"/>
      <c r="H38" s="218"/>
      <c r="I38" s="219"/>
      <c r="J38" s="122"/>
    </row>
    <row r="39" spans="1:10">
      <c r="A39" s="113"/>
      <c r="B39" s="216"/>
      <c r="C39" s="217"/>
      <c r="D39" s="144"/>
      <c r="E39" s="141"/>
      <c r="F39" s="196"/>
      <c r="G39" s="197"/>
      <c r="H39" s="218"/>
      <c r="I39" s="219"/>
      <c r="J39" s="122"/>
    </row>
    <row r="40" spans="1:10">
      <c r="A40" s="113"/>
      <c r="B40" s="220" t="s">
        <v>153</v>
      </c>
      <c r="C40" s="221"/>
      <c r="D40" s="138"/>
      <c r="E40" s="142"/>
      <c r="F40" s="222"/>
      <c r="G40" s="223"/>
      <c r="H40" s="218"/>
      <c r="I40" s="219"/>
      <c r="J40" s="122"/>
    </row>
    <row r="41" spans="1:10">
      <c r="A41" s="113"/>
      <c r="B41" s="204" t="s">
        <v>154</v>
      </c>
      <c r="C41" s="205"/>
      <c r="D41" s="152" t="s">
        <v>10</v>
      </c>
      <c r="E41" s="147">
        <v>5.3005000000000005E-3</v>
      </c>
      <c r="F41" s="206">
        <v>233591</v>
      </c>
      <c r="G41" s="207"/>
      <c r="H41" s="153">
        <v>5.3005000000000004</v>
      </c>
      <c r="I41" s="154" t="s">
        <v>141</v>
      </c>
      <c r="J41" s="122"/>
    </row>
    <row r="42" spans="1:10">
      <c r="A42" s="113"/>
      <c r="B42" s="212" t="s">
        <v>142</v>
      </c>
      <c r="C42" s="213"/>
      <c r="D42" s="152" t="s">
        <v>10</v>
      </c>
      <c r="E42" s="147">
        <v>0.04</v>
      </c>
      <c r="F42" s="214"/>
      <c r="G42" s="215"/>
      <c r="H42" s="171" t="s">
        <v>168</v>
      </c>
      <c r="I42" s="149" t="s">
        <v>143</v>
      </c>
      <c r="J42" s="122"/>
    </row>
    <row r="43" spans="1:10">
      <c r="A43" s="113"/>
      <c r="B43" s="204" t="s">
        <v>155</v>
      </c>
      <c r="C43" s="205"/>
      <c r="D43" s="152" t="s">
        <v>10</v>
      </c>
      <c r="E43" s="137">
        <v>0</v>
      </c>
      <c r="F43" s="206" t="str">
        <f>+IF(E43&lt;&gt;0, E43*D43, "                 N/A")</f>
        <v xml:space="preserve">                 N/A</v>
      </c>
      <c r="G43" s="207"/>
      <c r="H43" s="211"/>
      <c r="I43" s="211"/>
    </row>
    <row r="44" spans="1:10">
      <c r="A44" s="113"/>
      <c r="B44" s="204" t="s">
        <v>156</v>
      </c>
      <c r="C44" s="205"/>
      <c r="D44" s="152" t="s">
        <v>10</v>
      </c>
      <c r="E44" s="137">
        <v>0</v>
      </c>
      <c r="F44" s="206" t="str">
        <f>+IF(E44&lt;&gt;0, E44*D44, "                 N/A")</f>
        <v xml:space="preserve">                 N/A</v>
      </c>
      <c r="G44" s="207"/>
      <c r="H44" s="208"/>
      <c r="I44" s="208"/>
    </row>
    <row r="45" spans="1:10">
      <c r="A45" s="112"/>
      <c r="B45" s="204" t="s">
        <v>157</v>
      </c>
      <c r="C45" s="205"/>
      <c r="D45" s="152" t="s">
        <v>10</v>
      </c>
      <c r="E45" s="137">
        <v>0</v>
      </c>
      <c r="F45" s="206" t="str">
        <f>+IF(E45&lt;&gt;0, E45*D45, "                 N/A")</f>
        <v xml:space="preserve">                 N/A</v>
      </c>
      <c r="G45" s="207"/>
      <c r="H45" s="208"/>
      <c r="I45" s="208"/>
    </row>
    <row r="46" spans="1:10">
      <c r="A46" s="112"/>
      <c r="B46" s="204" t="s">
        <v>158</v>
      </c>
      <c r="C46" s="205"/>
      <c r="D46" s="152" t="s">
        <v>10</v>
      </c>
      <c r="E46" s="137">
        <v>0</v>
      </c>
      <c r="F46" s="206" t="str">
        <f>+IF(E46&lt;&gt;0, E46*D46, "                 N/A")</f>
        <v xml:space="preserve">                 N/A</v>
      </c>
      <c r="G46" s="207"/>
      <c r="H46" s="208"/>
      <c r="I46" s="208"/>
    </row>
    <row r="47" spans="1:10" ht="15.75" thickBot="1">
      <c r="A47" s="155"/>
      <c r="B47" s="204" t="s">
        <v>159</v>
      </c>
      <c r="C47" s="205"/>
      <c r="D47" s="152" t="s">
        <v>10</v>
      </c>
      <c r="E47" s="137">
        <v>0</v>
      </c>
      <c r="F47" s="209" t="str">
        <f>+IF(E47&lt;&gt;0, E47*D47, "                 N/A")</f>
        <v xml:space="preserve">                 N/A</v>
      </c>
      <c r="G47" s="210"/>
      <c r="H47" s="208"/>
      <c r="I47" s="208"/>
    </row>
    <row r="48" spans="1:10" ht="15.75" thickTop="1">
      <c r="A48" s="112"/>
      <c r="B48" s="194" t="s">
        <v>160</v>
      </c>
      <c r="C48" s="195"/>
      <c r="D48" s="143" t="s">
        <v>10</v>
      </c>
      <c r="E48" s="143" t="s">
        <v>10</v>
      </c>
      <c r="F48" s="196">
        <f>SUM(F41:F47)</f>
        <v>233591</v>
      </c>
      <c r="G48" s="197"/>
      <c r="H48" s="198"/>
      <c r="I48" s="199"/>
    </row>
    <row r="49" spans="1:10">
      <c r="A49" s="112"/>
      <c r="B49" s="200"/>
      <c r="C49" s="201"/>
      <c r="D49" s="156"/>
      <c r="E49" s="157"/>
      <c r="F49" s="202"/>
      <c r="G49" s="203"/>
      <c r="H49" s="202"/>
      <c r="I49" s="203"/>
    </row>
    <row r="50" spans="1:10">
      <c r="A50" s="112"/>
      <c r="B50" s="158"/>
      <c r="C50" s="158"/>
      <c r="D50" s="158"/>
      <c r="E50" s="159"/>
      <c r="F50" s="189"/>
      <c r="G50" s="189"/>
      <c r="H50" s="159"/>
      <c r="I50" s="159"/>
    </row>
    <row r="51" spans="1:10" ht="20.25">
      <c r="A51" s="160"/>
      <c r="B51" s="161"/>
      <c r="C51" s="161"/>
      <c r="D51" s="161"/>
      <c r="E51" s="162" t="s">
        <v>161</v>
      </c>
      <c r="F51" s="190">
        <f>ROUND(SUM(F48,F38,F32,F25,F19),0)</f>
        <v>504619</v>
      </c>
      <c r="G51" s="191"/>
      <c r="H51" s="192"/>
      <c r="I51" s="193"/>
      <c r="J51" s="109"/>
    </row>
    <row r="52" spans="1:10">
      <c r="B52" s="109"/>
      <c r="C52" s="109"/>
      <c r="D52" s="109"/>
      <c r="E52" s="109"/>
      <c r="F52" s="109"/>
      <c r="G52" s="109"/>
      <c r="H52" s="109"/>
      <c r="I52" s="109"/>
      <c r="J52" s="122"/>
    </row>
    <row r="53" spans="1:10" ht="20.25">
      <c r="E53" s="163"/>
      <c r="F53" s="164"/>
      <c r="G53" s="164"/>
      <c r="J53" s="122"/>
    </row>
    <row r="54" spans="1:10" ht="18">
      <c r="B54" s="165" t="s">
        <v>162</v>
      </c>
      <c r="C54" s="165"/>
      <c r="D54" s="122"/>
      <c r="F54" s="113"/>
      <c r="G54" s="113"/>
      <c r="H54" s="166" t="s">
        <v>163</v>
      </c>
      <c r="I54" s="167"/>
      <c r="J54" s="122"/>
    </row>
    <row r="55" spans="1:10">
      <c r="B55" s="113"/>
      <c r="C55" s="113"/>
      <c r="D55" s="122"/>
      <c r="F55" s="113"/>
      <c r="G55" s="113"/>
      <c r="H55" s="166" t="s">
        <v>164</v>
      </c>
      <c r="I55" s="168"/>
    </row>
    <row r="56" spans="1:10" ht="15.75">
      <c r="B56" s="169"/>
      <c r="C56" s="169"/>
      <c r="D56" s="112"/>
    </row>
    <row r="57" spans="1:10">
      <c r="B57"/>
      <c r="C57"/>
      <c r="D57"/>
    </row>
    <row r="58" spans="1:10">
      <c r="B58"/>
      <c r="C58"/>
      <c r="D58"/>
      <c r="F58" s="122"/>
      <c r="G58" s="122"/>
    </row>
    <row r="59" spans="1:10">
      <c r="B59"/>
      <c r="C59"/>
      <c r="D59"/>
    </row>
  </sheetData>
  <mergeCells count="109">
    <mergeCell ref="B15:C15"/>
    <mergeCell ref="F15:G15"/>
    <mergeCell ref="H15:I15"/>
    <mergeCell ref="B16:C16"/>
    <mergeCell ref="F16:G16"/>
    <mergeCell ref="H16:I16"/>
    <mergeCell ref="C2:G2"/>
    <mergeCell ref="B3:B4"/>
    <mergeCell ref="C3:G4"/>
    <mergeCell ref="H7:I7"/>
    <mergeCell ref="F14:G14"/>
    <mergeCell ref="H14:I14"/>
    <mergeCell ref="B19:C19"/>
    <mergeCell ref="F19:G19"/>
    <mergeCell ref="H19:I19"/>
    <mergeCell ref="B20:C20"/>
    <mergeCell ref="F20:G20"/>
    <mergeCell ref="H20:I20"/>
    <mergeCell ref="B17:C17"/>
    <mergeCell ref="F17:G17"/>
    <mergeCell ref="H17:I17"/>
    <mergeCell ref="B18:C18"/>
    <mergeCell ref="F18:G18"/>
    <mergeCell ref="H18:I18"/>
    <mergeCell ref="B23:C23"/>
    <mergeCell ref="F23:G23"/>
    <mergeCell ref="H23:I23"/>
    <mergeCell ref="B24:C24"/>
    <mergeCell ref="F24:G24"/>
    <mergeCell ref="H24:I24"/>
    <mergeCell ref="B21:C21"/>
    <mergeCell ref="F21:G21"/>
    <mergeCell ref="H21:I21"/>
    <mergeCell ref="B22:C22"/>
    <mergeCell ref="F22:G22"/>
    <mergeCell ref="H22:I22"/>
    <mergeCell ref="B27:C27"/>
    <mergeCell ref="F27:G27"/>
    <mergeCell ref="H27:I27"/>
    <mergeCell ref="B28:C28"/>
    <mergeCell ref="F28:G28"/>
    <mergeCell ref="B29:C29"/>
    <mergeCell ref="F29:G29"/>
    <mergeCell ref="B25:C25"/>
    <mergeCell ref="F25:G25"/>
    <mergeCell ref="H25:I25"/>
    <mergeCell ref="B26:C26"/>
    <mergeCell ref="F26:G26"/>
    <mergeCell ref="H26:I26"/>
    <mergeCell ref="B33:C33"/>
    <mergeCell ref="F33:G33"/>
    <mergeCell ref="H33:I33"/>
    <mergeCell ref="B34:C34"/>
    <mergeCell ref="F34:G34"/>
    <mergeCell ref="H34:I34"/>
    <mergeCell ref="B30:C30"/>
    <mergeCell ref="F30:G30"/>
    <mergeCell ref="H30:I30"/>
    <mergeCell ref="B31:C31"/>
    <mergeCell ref="F31:G31"/>
    <mergeCell ref="B32:C32"/>
    <mergeCell ref="F32:G32"/>
    <mergeCell ref="H32:I32"/>
    <mergeCell ref="B37:C37"/>
    <mergeCell ref="F37:G37"/>
    <mergeCell ref="H37:I37"/>
    <mergeCell ref="B38:C38"/>
    <mergeCell ref="F38:G38"/>
    <mergeCell ref="H38:I38"/>
    <mergeCell ref="B35:C35"/>
    <mergeCell ref="F35:G35"/>
    <mergeCell ref="H35:I35"/>
    <mergeCell ref="B36:C36"/>
    <mergeCell ref="F36:G36"/>
    <mergeCell ref="H36:I36"/>
    <mergeCell ref="B41:C41"/>
    <mergeCell ref="F41:G41"/>
    <mergeCell ref="B42:C42"/>
    <mergeCell ref="F42:G42"/>
    <mergeCell ref="B43:C43"/>
    <mergeCell ref="F43:G43"/>
    <mergeCell ref="B39:C39"/>
    <mergeCell ref="F39:G39"/>
    <mergeCell ref="H39:I39"/>
    <mergeCell ref="B40:C40"/>
    <mergeCell ref="F40:G40"/>
    <mergeCell ref="H40:I40"/>
    <mergeCell ref="B46:C46"/>
    <mergeCell ref="F46:G46"/>
    <mergeCell ref="H46:I46"/>
    <mergeCell ref="B47:C47"/>
    <mergeCell ref="F47:G47"/>
    <mergeCell ref="H47:I47"/>
    <mergeCell ref="H43:I43"/>
    <mergeCell ref="B44:C44"/>
    <mergeCell ref="F44:G44"/>
    <mergeCell ref="H44:I44"/>
    <mergeCell ref="B45:C45"/>
    <mergeCell ref="F45:G45"/>
    <mergeCell ref="H45:I45"/>
    <mergeCell ref="F50:G50"/>
    <mergeCell ref="F51:G51"/>
    <mergeCell ref="H51:I51"/>
    <mergeCell ref="B48:C48"/>
    <mergeCell ref="F48:G48"/>
    <mergeCell ref="H48:I48"/>
    <mergeCell ref="B49:C49"/>
    <mergeCell ref="F49:G49"/>
    <mergeCell ref="H49:I49"/>
  </mergeCells>
  <pageMargins left="0.7" right="0.7" top="0.75" bottom="0.7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f2d1b9-4f6c-48b4-bd92-9a96d373685a">PX3XUKDYPFKY-210-64</_dlc_DocId>
    <_dlc_DocIdUrl xmlns="5cf2d1b9-4f6c-48b4-bd92-9a96d373685a">
      <Url>http://employee.henselphelps.com/EmployeeResources/Precon/_layouts/DocIdRedir.aspx?ID=PX3XUKDYPFKY-210-64</Url>
      <Description>PX3XUKDYPFKY-210-64</Description>
    </_dlc_DocIdUrl>
    <Section xmlns="e3dca3b5-4cc2-41df-b796-b406b3cc4e41">6</Section>
    <Hidden xmlns="62fd64d0-2d0e-4d2e-b758-40ceca8274ba">false</Hidden>
    <FormNo xmlns="62fd64d0-2d0e-4d2e-b758-40ceca8274ba">PC605</FormNo>
    <Group1 xmlns="62fd64d0-2d0e-4d2e-b758-40ceca8274ba">
      <Value>HPCC</Value>
      <Value>HPS</Value>
      <Value>PD</Value>
    </Group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ource Form" ma:contentTypeID="0x0101000CBD02CFC6E6424892A2643DC883A20F010200C3534415FE31084B9EB1DB6939D934ED" ma:contentTypeVersion="11" ma:contentTypeDescription="" ma:contentTypeScope="" ma:versionID="8ab15eef31137763ac13c2e4c99f5679">
  <xsd:schema xmlns:xsd="http://www.w3.org/2001/XMLSchema" xmlns:xs="http://www.w3.org/2001/XMLSchema" xmlns:p="http://schemas.microsoft.com/office/2006/metadata/properties" xmlns:ns2="62fd64d0-2d0e-4d2e-b758-40ceca8274ba" xmlns:ns3="5cf2d1b9-4f6c-48b4-bd92-9a96d373685a" xmlns:ns4="e3dca3b5-4cc2-41df-b796-b406b3cc4e41" targetNamespace="http://schemas.microsoft.com/office/2006/metadata/properties" ma:root="true" ma:fieldsID="bff2310b5628c88a26dc77ec012d8f88" ns2:_="" ns3:_="" ns4:_="">
    <xsd:import namespace="62fd64d0-2d0e-4d2e-b758-40ceca8274ba"/>
    <xsd:import namespace="5cf2d1b9-4f6c-48b4-bd92-9a96d373685a"/>
    <xsd:import namespace="e3dca3b5-4cc2-41df-b796-b406b3cc4e41"/>
    <xsd:element name="properties">
      <xsd:complexType>
        <xsd:sequence>
          <xsd:element name="documentManagement">
            <xsd:complexType>
              <xsd:all>
                <xsd:element ref="ns2:FormNo"/>
                <xsd:element ref="ns2:Group1" minOccurs="0"/>
                <xsd:element ref="ns2:Hidden" minOccurs="0"/>
                <xsd:element ref="ns3:_dlc_DocId" minOccurs="0"/>
                <xsd:element ref="ns3:_dlc_DocIdUrl" minOccurs="0"/>
                <xsd:element ref="ns3:_dlc_DocIdPersistId" minOccurs="0"/>
                <xsd:element ref="ns4:Se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d64d0-2d0e-4d2e-b758-40ceca8274ba" elementFormDefault="qualified">
    <xsd:import namespace="http://schemas.microsoft.com/office/2006/documentManagement/types"/>
    <xsd:import namespace="http://schemas.microsoft.com/office/infopath/2007/PartnerControls"/>
    <xsd:element name="FormNo" ma:index="1" ma:displayName="FormNo" ma:internalName="FormNo0" ma:readOnly="false">
      <xsd:simpleType>
        <xsd:restriction base="dms:Text">
          <xsd:maxLength value="20"/>
        </xsd:restriction>
      </xsd:simpleType>
    </xsd:element>
    <xsd:element name="Group1" ma:index="2" nillable="true" ma:displayName="Group" ma:internalName="Group1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PCC"/>
                    <xsd:enumeration value="HPS"/>
                    <xsd:enumeration value="PD"/>
                    <xsd:enumeration value="Quick Start"/>
                  </xsd:restriction>
                </xsd:simpleType>
              </xsd:element>
            </xsd:sequence>
          </xsd:extension>
        </xsd:complexContent>
      </xsd:complexType>
    </xsd:element>
    <xsd:element name="Hidden" ma:index="3" nillable="true" ma:displayName="Hidden" ma:default="0" ma:internalName="Hidden0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2d1b9-4f6c-48b4-bd92-9a96d37368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ca3b5-4cc2-41df-b796-b406b3cc4e41" elementFormDefault="qualified">
    <xsd:import namespace="http://schemas.microsoft.com/office/2006/documentManagement/types"/>
    <xsd:import namespace="http://schemas.microsoft.com/office/infopath/2007/PartnerControls"/>
    <xsd:element name="Section" ma:index="15" nillable="true" ma:displayName="Section" ma:indexed="true" ma:list="{b0c916d1-18c5-4843-905e-143a2f489f72}" ma:internalName="Section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46E36-ACAB-48C9-BA67-65C2DA441FA8}">
  <ds:schemaRefs>
    <ds:schemaRef ds:uri="62fd64d0-2d0e-4d2e-b758-40ceca8274ba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e3dca3b5-4cc2-41df-b796-b406b3cc4e41"/>
    <ds:schemaRef ds:uri="5cf2d1b9-4f6c-48b4-bd92-9a96d37368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C0BBEB-C7D9-4CF5-B564-F3E41120B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d64d0-2d0e-4d2e-b758-40ceca8274ba"/>
    <ds:schemaRef ds:uri="5cf2d1b9-4f6c-48b4-bd92-9a96d373685a"/>
    <ds:schemaRef ds:uri="e3dca3b5-4cc2-41df-b796-b406b3cc4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F9B00C-5D80-4AAA-99BE-B3B30B3AD9E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657D5B9-6212-469A-AF6A-2D77FCD23D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FSR Summary</vt:lpstr>
      <vt:lpstr>Sheet1</vt:lpstr>
      <vt:lpstr>'FSR Summary'!Print_Area</vt:lpstr>
      <vt:lpstr>'FSR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PC605 - Financial Status Report Template</dc:title>
  <dc:creator>Hensel  Phelps</dc:creator>
  <cp:lastModifiedBy>Ashley, Monica</cp:lastModifiedBy>
  <cp:lastPrinted>2017-02-07T17:18:45Z</cp:lastPrinted>
  <dcterms:created xsi:type="dcterms:W3CDTF">2000-08-25T15:30:24Z</dcterms:created>
  <dcterms:modified xsi:type="dcterms:W3CDTF">2017-02-07T17:26:41Z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0x0101000CBD02CFC6E6424892A2643DC883A20F010200C3534415FE31084B9EB1DB6939D934ED</vt:lpwstr>
  </property>
  <property fmtid="{D5CDD505-2E9C-101B-9397-08002B2CF9AE}" pid="3" name="_dlc_DocIdItemGuid">
    <vt:lpwstr>10bc067d-696a-49b0-a25f-46a1819e6edd</vt:lpwstr>
  </property>
</Properties>
</file>