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-my.sharepoint.com/personal/tad2_henselphelps_com/Documents/RENO -ASC/"/>
    </mc:Choice>
  </mc:AlternateContent>
  <xr:revisionPtr revIDLastSave="108" documentId="14_{A0B58466-D57B-4ECB-8929-8A4B58B96668}" xr6:coauthVersionLast="46" xr6:coauthVersionMax="46" xr10:uidLastSave="{334FEEAA-4F0F-41CE-AA18-294290290471}"/>
  <bookViews>
    <workbookView xWindow="-120" yWindow="-120" windowWidth="29040" windowHeight="15840" xr2:uid="{83F7F2A9-04FE-456E-8A66-169C44E37F5E}"/>
  </bookViews>
  <sheets>
    <sheet name="DAY 1 " sheetId="1" r:id="rId1"/>
  </sheets>
  <definedNames>
    <definedName name="_xlnm.Print_Area" localSheetId="0">'DAY 1 '!$A$1:$L$94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29" i="1"/>
  <c r="C30" i="1"/>
  <c r="C31" i="1"/>
  <c r="C32" i="1"/>
  <c r="C33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D75" i="1" l="1"/>
  <c r="C75" i="1" s="1"/>
  <c r="C25" i="1" l="1"/>
  <c r="C77" i="1" l="1"/>
  <c r="D26" i="1"/>
  <c r="D79" i="1"/>
  <c r="D83" i="1" l="1"/>
  <c r="D82" i="1"/>
  <c r="D81" i="1"/>
  <c r="C78" i="1" l="1"/>
  <c r="C28" i="1"/>
  <c r="C26" i="1"/>
  <c r="C22" i="1"/>
  <c r="D21" i="1"/>
  <c r="C21" i="1" s="1"/>
  <c r="D20" i="1"/>
  <c r="C20" i="1" s="1"/>
  <c r="D18" i="1"/>
  <c r="C17" i="1"/>
  <c r="C16" i="1"/>
  <c r="C15" i="1"/>
  <c r="C14" i="1"/>
  <c r="C13" i="1"/>
  <c r="B4" i="1"/>
  <c r="C18" i="1" l="1"/>
  <c r="D23" i="1"/>
  <c r="C23" i="1" s="1"/>
  <c r="C79" i="1"/>
  <c r="D84" i="1" l="1"/>
  <c r="D87" i="1" l="1"/>
  <c r="D88" i="1"/>
  <c r="D86" i="1"/>
  <c r="C84" i="1"/>
  <c r="D89" i="1" l="1"/>
  <c r="D91" i="1" s="1"/>
  <c r="D92" i="1" l="1"/>
  <c r="C89" i="1"/>
  <c r="C92" i="1" l="1"/>
  <c r="D93" i="1"/>
  <c r="C93" i="1" s="1"/>
</calcChain>
</file>

<file path=xl/sharedStrings.xml><?xml version="1.0" encoding="utf-8"?>
<sst xmlns="http://schemas.openxmlformats.org/spreadsheetml/2006/main" count="103" uniqueCount="97">
  <si>
    <t xml:space="preserve">Operations and Maintenance Facility East </t>
  </si>
  <si>
    <t>Updated:</t>
  </si>
  <si>
    <t>Estimate Summary</t>
  </si>
  <si>
    <t>A</t>
  </si>
  <si>
    <t>B</t>
  </si>
  <si>
    <t>C</t>
  </si>
  <si>
    <t>DIV</t>
  </si>
  <si>
    <t>Description</t>
  </si>
  <si>
    <t>Design Development Budget</t>
  </si>
  <si>
    <t>$/SF</t>
  </si>
  <si>
    <t>Amount</t>
  </si>
  <si>
    <t>DESIGN</t>
  </si>
  <si>
    <t>Site Survey, Geotechnical Report</t>
  </si>
  <si>
    <t>Schematic Design Development</t>
  </si>
  <si>
    <t xml:space="preserve">Design Development </t>
  </si>
  <si>
    <t>Construction Documents</t>
  </si>
  <si>
    <t>Construction Administration</t>
  </si>
  <si>
    <t>Subtotal - DESIGN</t>
  </si>
  <si>
    <t>PRECONSTRUCTION SERVICES</t>
  </si>
  <si>
    <t>Schedule Development</t>
  </si>
  <si>
    <t>Estimate Development</t>
  </si>
  <si>
    <t>Pre-Con General Conditions</t>
  </si>
  <si>
    <t>Subtotal - PRE CON</t>
  </si>
  <si>
    <t>GC</t>
  </si>
  <si>
    <t>General Conditions</t>
  </si>
  <si>
    <t>Subtotal - GC</t>
  </si>
  <si>
    <t xml:space="preserve"> </t>
  </si>
  <si>
    <t>BUILDING &amp; SITE</t>
  </si>
  <si>
    <t>Selective Demolition</t>
  </si>
  <si>
    <t xml:space="preserve">STRUCTURAL STEEL </t>
  </si>
  <si>
    <t xml:space="preserve">Miscellaneous Metals &amp; STAIRS </t>
  </si>
  <si>
    <t>Roofing</t>
  </si>
  <si>
    <t>EXTERIOR - METAL PANELS - MOW</t>
  </si>
  <si>
    <t>EXTERIOR - METAL PANELS - OMF</t>
  </si>
  <si>
    <t>Doors, Frames, Hardware - MOW</t>
  </si>
  <si>
    <t>Doors, Frames, Hardware - OMF</t>
  </si>
  <si>
    <t>Drywall / Framing- MOW</t>
  </si>
  <si>
    <t>Drywall / Framing - OMF</t>
  </si>
  <si>
    <t>Tile</t>
  </si>
  <si>
    <t>Acoustical Ceiling</t>
  </si>
  <si>
    <t>Carpet, Resilient, RTF</t>
  </si>
  <si>
    <t>Floor Leveling Allowance</t>
  </si>
  <si>
    <t>Paint &amp; Wall Covering</t>
  </si>
  <si>
    <t>Final Cleaning</t>
  </si>
  <si>
    <t>Signage - Interior</t>
  </si>
  <si>
    <t xml:space="preserve">Signage - Exterior </t>
  </si>
  <si>
    <t xml:space="preserve">Casework &amp; Solid Surface Countertop </t>
  </si>
  <si>
    <t xml:space="preserve">Lockers ( Metal &amp; Plastic) </t>
  </si>
  <si>
    <t xml:space="preserve">Racking &amp; Shelving </t>
  </si>
  <si>
    <t xml:space="preserve">Toilet and Bathroom Accessories </t>
  </si>
  <si>
    <t>Toilet Partitions</t>
  </si>
  <si>
    <t xml:space="preserve">Whiting - Car Host, Truck Hoist &amp; Turntables </t>
  </si>
  <si>
    <t>Wheel Lathe Equipment</t>
  </si>
  <si>
    <t xml:space="preserve">Sanding Equipment </t>
  </si>
  <si>
    <t xml:space="preserve">Train Wash Equipment </t>
  </si>
  <si>
    <t>Window Shades</t>
  </si>
  <si>
    <t>Elevator</t>
  </si>
  <si>
    <t>Fire Protection</t>
  </si>
  <si>
    <t xml:space="preserve">Plumbing </t>
  </si>
  <si>
    <t>HVAC</t>
  </si>
  <si>
    <t>Electrical &amp; Low Voltage Infrastructure</t>
  </si>
  <si>
    <t>Temp Lighting Allowance</t>
  </si>
  <si>
    <t xml:space="preserve">Site Work - Paving </t>
  </si>
  <si>
    <t>Site Utilities</t>
  </si>
  <si>
    <t>Subtotal - BUILDING &amp; SITE</t>
  </si>
  <si>
    <t>PERMITS &amp; FEES</t>
  </si>
  <si>
    <t>Plan Check and Permit Fees</t>
  </si>
  <si>
    <t>Encroachment Permit</t>
  </si>
  <si>
    <t>Subtotal - PERMITS</t>
  </si>
  <si>
    <t>CONTINGENCY / RESERVES</t>
  </si>
  <si>
    <t>%</t>
  </si>
  <si>
    <t>Design</t>
  </si>
  <si>
    <t>Buyout</t>
  </si>
  <si>
    <t>Construction</t>
  </si>
  <si>
    <t>Subtotal - CONTINGENCY</t>
  </si>
  <si>
    <t>INSURANCE &amp; BONDS</t>
  </si>
  <si>
    <t>Builder's Risk</t>
  </si>
  <si>
    <t>GL Insurance</t>
  </si>
  <si>
    <t>Bond</t>
  </si>
  <si>
    <t>Subtotal - BOND &amp; INSURANCE</t>
  </si>
  <si>
    <t>FEES</t>
  </si>
  <si>
    <t>Contractor's Fee</t>
  </si>
  <si>
    <t>Subtotal - FEES</t>
  </si>
  <si>
    <t>TOTAL CONSTRUCTION COST</t>
  </si>
  <si>
    <t xml:space="preserve">Track </t>
  </si>
  <si>
    <t>Site Modifications</t>
  </si>
  <si>
    <t xml:space="preserve">Concrete Masonry (CMU) </t>
  </si>
  <si>
    <t xml:space="preserve">GENERAL SUMMARY </t>
  </si>
  <si>
    <t>03</t>
  </si>
  <si>
    <t>Interior Glazing - OMF &amp; MOW</t>
  </si>
  <si>
    <t>ATC - 1 (KING County Sewer Relocation)</t>
  </si>
  <si>
    <t>ATC - 2 (King County Side Sewer)</t>
  </si>
  <si>
    <t>ATC - 3 (TOD Phase 2 Shear Wall)</t>
  </si>
  <si>
    <t xml:space="preserve">Reinforcing - MOW </t>
  </si>
  <si>
    <t xml:space="preserve">Concrete - MOW </t>
  </si>
  <si>
    <t>Reinforcing - OMF</t>
  </si>
  <si>
    <t>Concrete - OMF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</si>
</sst>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,##0\ &quot;SF&quot;"/>
    <numFmt numFmtId="166" formatCode="00"/>
    <numFmt numFmtId="167" formatCode="_(&quot;$&quot;* #,##0_);[Red]_(&quot;$&quot;* \(#,##0\);_(&quot;$&quot;* &quot;-&quot;??_);_(@_)"/>
    <numFmt numFmtId="168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textRotation="90" wrapText="1"/>
    </xf>
    <xf numFmtId="0" fontId="3" fillId="0" borderId="14" xfId="0" applyFont="1" applyBorder="1" applyAlignment="1">
      <alignment horizontal="left" vertical="center" textRotation="90" wrapText="1"/>
    </xf>
    <xf numFmtId="14" fontId="2" fillId="0" borderId="12" xfId="0" applyNumberFormat="1" applyFont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top" shrinkToFit="1"/>
    </xf>
    <xf numFmtId="49" fontId="3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2" fillId="5" borderId="17" xfId="0" applyNumberFormat="1" applyFont="1" applyFill="1" applyBorder="1" applyAlignment="1">
      <alignment horizontal="center"/>
    </xf>
    <xf numFmtId="37" fontId="2" fillId="5" borderId="10" xfId="0" applyNumberFormat="1" applyFont="1" applyFill="1" applyBorder="1" applyAlignment="1">
      <alignment horizontal="right"/>
    </xf>
    <xf numFmtId="37" fontId="2" fillId="5" borderId="11" xfId="0" applyNumberFormat="1" applyFont="1" applyFill="1" applyBorder="1" applyAlignment="1">
      <alignment horizontal="center"/>
    </xf>
    <xf numFmtId="37" fontId="6" fillId="5" borderId="8" xfId="0" applyNumberFormat="1" applyFont="1" applyFill="1" applyBorder="1" applyAlignment="1">
      <alignment horizontal="right"/>
    </xf>
    <xf numFmtId="37" fontId="6" fillId="5" borderId="11" xfId="0" applyNumberFormat="1" applyFont="1" applyFill="1" applyBorder="1" applyAlignment="1">
      <alignment horizontal="right"/>
    </xf>
    <xf numFmtId="166" fontId="2" fillId="0" borderId="17" xfId="0" quotePrefix="1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center"/>
    </xf>
    <xf numFmtId="167" fontId="2" fillId="0" borderId="11" xfId="2" applyNumberFormat="1" applyFont="1" applyBorder="1" applyAlignment="1">
      <alignment horizontal="right"/>
    </xf>
    <xf numFmtId="166" fontId="2" fillId="0" borderId="17" xfId="0" applyNumberFormat="1" applyFont="1" applyBorder="1" applyAlignment="1">
      <alignment horizontal="center"/>
    </xf>
    <xf numFmtId="167" fontId="3" fillId="0" borderId="19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horizontal="center"/>
    </xf>
    <xf numFmtId="167" fontId="2" fillId="5" borderId="11" xfId="0" applyNumberFormat="1" applyFont="1" applyFill="1" applyBorder="1" applyAlignment="1">
      <alignment horizontal="left"/>
    </xf>
    <xf numFmtId="167" fontId="2" fillId="5" borderId="8" xfId="0" applyNumberFormat="1" applyFont="1" applyFill="1" applyBorder="1" applyAlignment="1">
      <alignment horizontal="left"/>
    </xf>
    <xf numFmtId="167" fontId="2" fillId="0" borderId="11" xfId="2" applyNumberFormat="1" applyFont="1" applyFill="1" applyBorder="1" applyAlignment="1" applyProtection="1">
      <alignment horizontal="right"/>
      <protection locked="0"/>
    </xf>
    <xf numFmtId="167" fontId="2" fillId="0" borderId="11" xfId="0" applyNumberFormat="1" applyFont="1" applyBorder="1" applyAlignment="1" applyProtection="1">
      <alignment horizontal="center"/>
      <protection locked="0"/>
    </xf>
    <xf numFmtId="166" fontId="2" fillId="5" borderId="17" xfId="0" applyNumberFormat="1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right"/>
    </xf>
    <xf numFmtId="167" fontId="2" fillId="5" borderId="11" xfId="0" applyNumberFormat="1" applyFont="1" applyFill="1" applyBorder="1" applyAlignment="1">
      <alignment horizontal="center"/>
    </xf>
    <xf numFmtId="167" fontId="6" fillId="5" borderId="8" xfId="0" applyNumberFormat="1" applyFont="1" applyFill="1" applyBorder="1" applyAlignment="1">
      <alignment horizontal="right"/>
    </xf>
    <xf numFmtId="167" fontId="6" fillId="5" borderId="11" xfId="0" applyNumberFormat="1" applyFont="1" applyFill="1" applyBorder="1" applyAlignment="1">
      <alignment horizontal="right"/>
    </xf>
    <xf numFmtId="167" fontId="2" fillId="0" borderId="0" xfId="2" applyNumberFormat="1" applyFont="1" applyBorder="1" applyAlignment="1">
      <alignment horizontal="right"/>
    </xf>
    <xf numFmtId="167" fontId="2" fillId="0" borderId="10" xfId="2" applyNumberFormat="1" applyFont="1" applyBorder="1" applyAlignment="1">
      <alignment horizontal="right"/>
    </xf>
    <xf numFmtId="167" fontId="2" fillId="0" borderId="11" xfId="2" applyNumberFormat="1" applyFont="1" applyFill="1" applyBorder="1" applyAlignment="1">
      <alignment horizontal="right"/>
    </xf>
    <xf numFmtId="167" fontId="7" fillId="0" borderId="19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center"/>
    </xf>
    <xf numFmtId="167" fontId="3" fillId="5" borderId="11" xfId="0" applyNumberFormat="1" applyFont="1" applyFill="1" applyBorder="1" applyAlignment="1">
      <alignment horizontal="center"/>
    </xf>
    <xf numFmtId="167" fontId="8" fillId="0" borderId="10" xfId="0" applyNumberFormat="1" applyFont="1" applyBorder="1" applyAlignment="1">
      <alignment horizontal="right"/>
    </xf>
    <xf numFmtId="167" fontId="2" fillId="0" borderId="11" xfId="1" applyNumberFormat="1" applyFont="1" applyBorder="1" applyAlignment="1">
      <alignment horizontal="right"/>
    </xf>
    <xf numFmtId="166" fontId="2" fillId="0" borderId="17" xfId="0" applyNumberFormat="1" applyFont="1" applyBorder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7" fontId="7" fillId="0" borderId="18" xfId="0" applyNumberFormat="1" applyFont="1" applyBorder="1" applyAlignment="1">
      <alignment horizontal="right"/>
    </xf>
    <xf numFmtId="167" fontId="3" fillId="0" borderId="23" xfId="0" applyNumberFormat="1" applyFont="1" applyBorder="1" applyAlignment="1">
      <alignment horizontal="right" vertical="center"/>
    </xf>
    <xf numFmtId="167" fontId="3" fillId="0" borderId="22" xfId="0" applyNumberFormat="1" applyFont="1" applyBorder="1" applyAlignment="1">
      <alignment horizontal="center" vertical="center"/>
    </xf>
    <xf numFmtId="167" fontId="3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0" xfId="0" applyFont="1" applyAlignment="1"/>
    <xf numFmtId="49" fontId="2" fillId="0" borderId="8" xfId="0" applyNumberFormat="1" applyFont="1" applyBorder="1" applyAlignment="1">
      <alignment horizontal="center"/>
    </xf>
    <xf numFmtId="0" fontId="3" fillId="0" borderId="9" xfId="0" applyFont="1" applyBorder="1" applyAlignment="1"/>
    <xf numFmtId="0" fontId="3" fillId="0" borderId="15" xfId="0" applyFont="1" applyBorder="1" applyAlignment="1"/>
    <xf numFmtId="0" fontId="2" fillId="0" borderId="9" xfId="0" applyFont="1" applyBorder="1" applyAlignment="1"/>
    <xf numFmtId="0" fontId="8" fillId="0" borderId="9" xfId="0" applyFont="1" applyBorder="1" applyAlignment="1"/>
    <xf numFmtId="0" fontId="8" fillId="0" borderId="9" xfId="0" applyFont="1" applyBorder="1" applyAlignment="1" applyProtection="1">
      <protection locked="0"/>
    </xf>
    <xf numFmtId="0" fontId="2" fillId="0" borderId="0" xfId="0" applyFont="1" applyAlignment="1">
      <alignment vertical="top"/>
    </xf>
    <xf numFmtId="39" fontId="2" fillId="5" borderId="11" xfId="0" applyNumberFormat="1" applyFont="1" applyFill="1" applyBorder="1" applyAlignment="1"/>
    <xf numFmtId="39" fontId="2" fillId="0" borderId="11" xfId="0" applyNumberFormat="1" applyFont="1" applyBorder="1" applyAlignment="1"/>
    <xf numFmtId="39" fontId="3" fillId="0" borderId="18" xfId="0" applyNumberFormat="1" applyFont="1" applyBorder="1" applyAlignment="1"/>
    <xf numFmtId="39" fontId="7" fillId="0" borderId="18" xfId="0" applyNumberFormat="1" applyFont="1" applyBorder="1" applyAlignment="1"/>
    <xf numFmtId="10" fontId="8" fillId="0" borderId="11" xfId="3" applyNumberFormat="1" applyFont="1" applyFill="1" applyBorder="1" applyAlignment="1" applyProtection="1">
      <protection locked="0"/>
    </xf>
    <xf numFmtId="10" fontId="2" fillId="0" borderId="11" xfId="3" applyNumberFormat="1" applyFont="1" applyFill="1" applyBorder="1" applyAlignment="1"/>
    <xf numFmtId="10" fontId="2" fillId="0" borderId="11" xfId="3" applyNumberFormat="1" applyFont="1" applyFill="1" applyBorder="1" applyAlignment="1" applyProtection="1">
      <protection locked="0"/>
    </xf>
    <xf numFmtId="39" fontId="7" fillId="0" borderId="20" xfId="0" applyNumberFormat="1" applyFont="1" applyBorder="1" applyAlignment="1"/>
    <xf numFmtId="167" fontId="2" fillId="0" borderId="11" xfId="0" applyNumberFormat="1" applyFont="1" applyBorder="1" applyAlignment="1" applyProtection="1">
      <alignment horizontal="right"/>
      <protection locked="0"/>
    </xf>
    <xf numFmtId="168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 vertical="top"/>
    </xf>
    <xf numFmtId="0" fontId="3" fillId="0" borderId="24" xfId="0" applyFont="1" applyBorder="1"/>
    <xf numFmtId="0" fontId="3" fillId="0" borderId="6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0" xfId="0" applyFont="1" applyBorder="1"/>
    <xf numFmtId="164" fontId="2" fillId="0" borderId="0" xfId="0" applyNumberFormat="1" applyFont="1" applyBorder="1" applyAlignment="1"/>
    <xf numFmtId="0" fontId="4" fillId="4" borderId="16" xfId="0" applyFont="1" applyFill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39" fontId="3" fillId="0" borderId="14" xfId="0" applyNumberFormat="1" applyFont="1" applyBorder="1" applyAlignment="1">
      <alignment vertical="center"/>
    </xf>
    <xf numFmtId="167" fontId="7" fillId="0" borderId="27" xfId="0" applyNumberFormat="1" applyFont="1" applyBorder="1" applyAlignment="1">
      <alignment horizontal="center"/>
    </xf>
    <xf numFmtId="167" fontId="7" fillId="0" borderId="27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11" xfId="0" applyNumberFormat="1" applyFont="1" applyBorder="1" applyAlignment="1" applyProtection="1">
      <alignment horizontal="right"/>
    </xf>
    <xf numFmtId="167" fontId="7" fillId="0" borderId="19" xfId="0" applyNumberFormat="1" applyFont="1" applyBorder="1" applyAlignment="1" applyProtection="1">
      <alignment horizontal="right"/>
    </xf>
    <xf numFmtId="167" fontId="8" fillId="0" borderId="10" xfId="0" applyNumberFormat="1" applyFont="1" applyBorder="1" applyAlignment="1" applyProtection="1">
      <alignment horizontal="right"/>
    </xf>
    <xf numFmtId="167" fontId="7" fillId="0" borderId="21" xfId="0" applyNumberFormat="1" applyFont="1" applyBorder="1" applyAlignment="1" applyProtection="1">
      <alignment horizontal="right"/>
    </xf>
    <xf numFmtId="167" fontId="3" fillId="0" borderId="13" xfId="0" applyNumberFormat="1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9" fontId="2" fillId="0" borderId="17" xfId="0" applyNumberFormat="1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109070</xdr:colOff>
      <xdr:row>0</xdr:row>
      <xdr:rowOff>95250</xdr:rowOff>
    </xdr:from>
    <xdr:to>
      <xdr:col>2</xdr:col>
      <xdr:colOff>114300</xdr:colOff>
      <xdr:row>2</xdr:row>
      <xdr:rowOff>223286</xdr:rowOff>
    </xdr:to>
    <xdr:pic>
      <xdr:nvPicPr>
        <xdr:cNvPr id="2" name="Picture 563" descr="HP Standard Logo.png">
          <a:extLst>
            <a:ext uri="{FF2B5EF4-FFF2-40B4-BE49-F238E27FC236}">
              <a16:creationId xmlns:a16="http://schemas.microsoft.com/office/drawing/2014/main" id="{9D007ED1-839B-4FE0-8C58-7554B2D50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070" y="95250"/>
          <a:ext cx="4024780" cy="661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6D24-C717-45AF-B9F0-3AF6A98D7D4B}">
  <sheetPr>
    <pageSetUpPr fitToPage="1"/>
  </sheetPr>
  <dimension ref="A1:H97"/>
  <sheetViews>
    <sheetView tabSelected="1" topLeftCell="A74" zoomScaleNormal="100" workbookViewId="0">
      <selection activeCell="B37" sqref="B37"/>
    </sheetView>
  </sheetViews>
  <sheetFormatPr defaultColWidth="9.140625" defaultRowHeight="14.25" x14ac:dyDescent="0.2"/>
  <cols>
    <col min="1" max="1" width="13" style="2" customWidth="1"/>
    <col min="2" max="2" width="47.28515625" style="56" customWidth="1"/>
    <col min="3" max="3" width="14.42578125" style="56" customWidth="1"/>
    <col min="4" max="4" width="21.140625" style="55" customWidth="1"/>
    <col min="5" max="5" width="8.5703125" style="1" hidden="1" customWidth="1"/>
    <col min="6" max="6" width="25" style="1" hidden="1" customWidth="1"/>
    <col min="7" max="7" width="18.28515625" style="1" hidden="1" customWidth="1"/>
    <col min="8" max="8" width="16.7109375" style="1" hidden="1" customWidth="1"/>
    <col min="9" max="10" width="9.140625" style="1"/>
    <col min="11" max="11" width="1.7109375" style="1" bestFit="1" customWidth="1"/>
    <col min="12" max="16384" width="9.140625" style="1"/>
  </cols>
  <sheetData>
    <row r="1" spans="1:8" ht="27" customHeight="1" x14ac:dyDescent="0.25">
      <c r="A1" s="114" t="s">
        <v>0</v>
      </c>
      <c r="B1" s="115"/>
      <c r="C1" s="115"/>
      <c r="D1" s="115"/>
      <c r="E1" s="75"/>
      <c r="F1" s="75"/>
      <c r="G1" s="75"/>
      <c r="H1" s="76"/>
    </row>
    <row r="2" spans="1:8" ht="15" x14ac:dyDescent="0.25">
      <c r="A2" s="116" t="s">
        <v>87</v>
      </c>
      <c r="B2" s="117"/>
      <c r="C2" s="117"/>
      <c r="D2" s="117"/>
      <c r="E2" s="117"/>
      <c r="F2" s="117"/>
      <c r="G2" s="117"/>
      <c r="H2" s="118"/>
    </row>
    <row r="3" spans="1:8" ht="20.100000000000001" customHeight="1" x14ac:dyDescent="0.2">
      <c r="A3" s="57"/>
      <c r="B3" s="77"/>
      <c r="C3" s="77"/>
      <c r="D3" s="78"/>
      <c r="E3" s="79"/>
      <c r="F3" s="79"/>
      <c r="G3" s="79"/>
      <c r="H3" s="80"/>
    </row>
    <row r="4" spans="1:8" ht="35.25" customHeight="1" thickBot="1" x14ac:dyDescent="0.25">
      <c r="A4" s="57" t="s">
        <v>1</v>
      </c>
      <c r="B4" s="81">
        <f ca="1">NOW()</f>
        <v>44225.465838425924</v>
      </c>
      <c r="C4" s="77"/>
      <c r="D4" s="78"/>
      <c r="E4" s="79"/>
      <c r="F4" s="79"/>
      <c r="G4" s="79"/>
      <c r="H4" s="80"/>
    </row>
    <row r="5" spans="1:8" ht="15.75" thickBot="1" x14ac:dyDescent="0.3">
      <c r="A5" s="119" t="s">
        <v>2</v>
      </c>
      <c r="B5" s="120"/>
      <c r="C5" s="120"/>
      <c r="D5" s="120"/>
      <c r="E5" s="121"/>
      <c r="F5" s="122"/>
      <c r="G5" s="122"/>
      <c r="H5" s="82"/>
    </row>
    <row r="6" spans="1:8" s="97" customFormat="1" ht="15.75" thickBot="1" x14ac:dyDescent="0.3">
      <c r="A6" s="94" t="s">
        <v>3</v>
      </c>
      <c r="B6" s="96" t="s">
        <v>4</v>
      </c>
      <c r="C6" s="103" t="s">
        <v>5</v>
      </c>
      <c r="D6" s="104"/>
      <c r="E6" s="95"/>
      <c r="F6" s="95"/>
      <c r="G6" s="91"/>
      <c r="H6" s="5"/>
    </row>
    <row r="7" spans="1:8" ht="10.5" customHeight="1" x14ac:dyDescent="0.25">
      <c r="A7" s="6"/>
      <c r="B7" s="58"/>
      <c r="C7" s="103"/>
      <c r="D7" s="104"/>
      <c r="E7" s="105"/>
      <c r="F7" s="3"/>
      <c r="G7" s="4"/>
      <c r="H7" s="5"/>
    </row>
    <row r="8" spans="1:8" ht="45.75" customHeight="1" x14ac:dyDescent="0.2">
      <c r="A8" s="7" t="s">
        <v>6</v>
      </c>
      <c r="B8" s="92" t="s">
        <v>7</v>
      </c>
      <c r="C8" s="108" t="s">
        <v>8</v>
      </c>
      <c r="D8" s="109"/>
      <c r="E8" s="106"/>
      <c r="F8" s="8"/>
      <c r="G8" s="9"/>
      <c r="H8" s="9"/>
    </row>
    <row r="9" spans="1:8" ht="15" x14ac:dyDescent="0.25">
      <c r="A9" s="57"/>
      <c r="B9" s="58"/>
      <c r="C9" s="110">
        <v>180000</v>
      </c>
      <c r="D9" s="111"/>
      <c r="E9" s="106"/>
      <c r="F9" s="10"/>
      <c r="G9" s="9"/>
      <c r="H9" s="9"/>
    </row>
    <row r="10" spans="1:8" ht="15.75" thickBot="1" x14ac:dyDescent="0.3">
      <c r="A10" s="57"/>
      <c r="B10" s="58"/>
      <c r="C10" s="112"/>
      <c r="D10" s="113"/>
      <c r="E10" s="107"/>
      <c r="F10" s="11"/>
      <c r="G10" s="12"/>
      <c r="H10" s="13"/>
    </row>
    <row r="11" spans="1:8" ht="15.75" thickBot="1" x14ac:dyDescent="0.3">
      <c r="A11" s="14"/>
      <c r="B11" s="59"/>
      <c r="C11" s="15" t="s">
        <v>9</v>
      </c>
      <c r="D11" s="16" t="s">
        <v>10</v>
      </c>
      <c r="E11" s="15"/>
      <c r="F11" s="15"/>
      <c r="G11" s="16"/>
      <c r="H11" s="15"/>
    </row>
    <row r="12" spans="1:8" ht="15" x14ac:dyDescent="0.25">
      <c r="A12" s="17"/>
      <c r="B12" s="93" t="s">
        <v>11</v>
      </c>
      <c r="C12" s="64"/>
      <c r="D12" s="18"/>
      <c r="E12" s="19"/>
      <c r="F12" s="19"/>
      <c r="G12" s="20"/>
      <c r="H12" s="21"/>
    </row>
    <row r="13" spans="1:8" x14ac:dyDescent="0.2">
      <c r="A13" s="22">
        <v>0</v>
      </c>
      <c r="B13" s="60" t="s">
        <v>12</v>
      </c>
      <c r="C13" s="65">
        <f>IF(D13="","",D13/$C$9)</f>
        <v>4.166666666666667</v>
      </c>
      <c r="D13" s="23">
        <v>750000</v>
      </c>
      <c r="E13" s="24"/>
      <c r="F13" s="24"/>
      <c r="G13" s="25"/>
      <c r="H13" s="25"/>
    </row>
    <row r="14" spans="1:8" x14ac:dyDescent="0.2">
      <c r="A14" s="22">
        <v>0</v>
      </c>
      <c r="B14" s="60" t="s">
        <v>13</v>
      </c>
      <c r="C14" s="65">
        <f>IF(D14="","",D14/$C$9)</f>
        <v>26.388888888888889</v>
      </c>
      <c r="D14" s="23">
        <v>4750000</v>
      </c>
      <c r="E14" s="24"/>
      <c r="F14" s="24"/>
      <c r="G14" s="25"/>
      <c r="H14" s="25"/>
    </row>
    <row r="15" spans="1:8" x14ac:dyDescent="0.2">
      <c r="A15" s="22">
        <v>0</v>
      </c>
      <c r="B15" s="60" t="s">
        <v>14</v>
      </c>
      <c r="C15" s="65">
        <f>IF(D15="","",D15/$C$9)</f>
        <v>26.322222222222223</v>
      </c>
      <c r="D15" s="23">
        <v>4738000</v>
      </c>
      <c r="E15" s="24"/>
      <c r="F15" s="24"/>
      <c r="G15" s="25"/>
      <c r="H15" s="25"/>
    </row>
    <row r="16" spans="1:8" x14ac:dyDescent="0.2">
      <c r="A16" s="22">
        <v>0</v>
      </c>
      <c r="B16" s="60" t="s">
        <v>15</v>
      </c>
      <c r="C16" s="65">
        <f>IF(D16="","",D16/$C$9)</f>
        <v>26.5</v>
      </c>
      <c r="D16" s="23">
        <v>4770000</v>
      </c>
      <c r="E16" s="24"/>
      <c r="F16" s="24"/>
      <c r="G16" s="25"/>
      <c r="H16" s="25"/>
    </row>
    <row r="17" spans="1:8" x14ac:dyDescent="0.2">
      <c r="A17" s="22">
        <v>0</v>
      </c>
      <c r="B17" s="60" t="s">
        <v>16</v>
      </c>
      <c r="C17" s="65">
        <f>IF(D17="","",D17/$C$9)</f>
        <v>6.9444444444444446</v>
      </c>
      <c r="D17" s="23">
        <v>1250000</v>
      </c>
      <c r="E17" s="24"/>
      <c r="F17" s="24"/>
      <c r="G17" s="25"/>
      <c r="H17" s="25"/>
    </row>
    <row r="18" spans="1:8" ht="15" x14ac:dyDescent="0.25">
      <c r="A18" s="26"/>
      <c r="B18" s="58" t="s">
        <v>17</v>
      </c>
      <c r="C18" s="66">
        <f>+D18/$C$9</f>
        <v>90.322222222222223</v>
      </c>
      <c r="D18" s="27">
        <f>SUM(D13:D17)</f>
        <v>16258000</v>
      </c>
      <c r="E18" s="28"/>
      <c r="F18" s="28"/>
      <c r="G18" s="27"/>
      <c r="H18" s="27"/>
    </row>
    <row r="19" spans="1:8" ht="15" x14ac:dyDescent="0.25">
      <c r="A19" s="17"/>
      <c r="B19" s="93" t="s">
        <v>18</v>
      </c>
      <c r="C19" s="64"/>
      <c r="D19" s="18"/>
      <c r="E19" s="19"/>
      <c r="F19" s="19"/>
      <c r="G19" s="20"/>
      <c r="H19" s="21"/>
    </row>
    <row r="20" spans="1:8" x14ac:dyDescent="0.2">
      <c r="A20" s="22">
        <v>0</v>
      </c>
      <c r="B20" s="60" t="s">
        <v>19</v>
      </c>
      <c r="C20" s="65">
        <f>IF(D20="","",D20/$C$9)</f>
        <v>0.50666666666666671</v>
      </c>
      <c r="D20" s="23">
        <f>71680+19520</f>
        <v>91200</v>
      </c>
      <c r="E20" s="24"/>
      <c r="F20" s="24"/>
      <c r="G20" s="25"/>
      <c r="H20" s="25"/>
    </row>
    <row r="21" spans="1:8" x14ac:dyDescent="0.2">
      <c r="A21" s="22">
        <v>0</v>
      </c>
      <c r="B21" s="60" t="s">
        <v>20</v>
      </c>
      <c r="C21" s="65">
        <f>IF(D21="","",D21/$C$9)</f>
        <v>0.5955555555555555</v>
      </c>
      <c r="D21" s="23">
        <f>54400+52800</f>
        <v>107200</v>
      </c>
      <c r="E21" s="24"/>
      <c r="F21" s="24"/>
      <c r="G21" s="25"/>
      <c r="H21" s="25"/>
    </row>
    <row r="22" spans="1:8" x14ac:dyDescent="0.2">
      <c r="A22" s="22">
        <v>0</v>
      </c>
      <c r="B22" s="60" t="s">
        <v>21</v>
      </c>
      <c r="C22" s="65">
        <f>IF(D22="","",D22/$C$9)</f>
        <v>0.27777777777777779</v>
      </c>
      <c r="D22" s="23">
        <v>50000</v>
      </c>
      <c r="E22" s="24"/>
      <c r="F22" s="24"/>
      <c r="G22" s="25"/>
      <c r="H22" s="25"/>
    </row>
    <row r="23" spans="1:8" ht="15" x14ac:dyDescent="0.25">
      <c r="A23" s="26"/>
      <c r="B23" s="58" t="s">
        <v>22</v>
      </c>
      <c r="C23" s="66">
        <f>+D23/$C$9</f>
        <v>1.38</v>
      </c>
      <c r="D23" s="27">
        <f>SUM(D20:D22)</f>
        <v>248400</v>
      </c>
      <c r="E23" s="28"/>
      <c r="F23" s="28"/>
      <c r="G23" s="27"/>
      <c r="H23" s="27"/>
    </row>
    <row r="24" spans="1:8" ht="15" x14ac:dyDescent="0.25">
      <c r="A24" s="17"/>
      <c r="B24" s="93" t="s">
        <v>23</v>
      </c>
      <c r="C24" s="64"/>
      <c r="D24" s="34"/>
      <c r="E24" s="29"/>
      <c r="F24" s="29"/>
      <c r="G24" s="30"/>
      <c r="H24" s="29"/>
    </row>
    <row r="25" spans="1:8" x14ac:dyDescent="0.2">
      <c r="A25" s="22">
        <v>1</v>
      </c>
      <c r="B25" s="60" t="s">
        <v>24</v>
      </c>
      <c r="C25" s="65" t="str">
        <f>IF(D25="","",D25/$C$9)</f>
        <v/>
      </c>
      <c r="D25" s="31"/>
      <c r="E25" s="32"/>
      <c r="F25" s="32"/>
      <c r="G25" s="31"/>
      <c r="H25" s="25"/>
    </row>
    <row r="26" spans="1:8" ht="15" x14ac:dyDescent="0.25">
      <c r="A26" s="26"/>
      <c r="B26" s="58" t="s">
        <v>25</v>
      </c>
      <c r="C26" s="66">
        <f>+D26/$C$9</f>
        <v>0</v>
      </c>
      <c r="D26" s="27">
        <f>SUM(D25:D25)</f>
        <v>0</v>
      </c>
      <c r="E26" s="28"/>
      <c r="F26" s="28"/>
      <c r="G26" s="27"/>
      <c r="H26" s="27"/>
    </row>
    <row r="27" spans="1:8" ht="15" x14ac:dyDescent="0.25">
      <c r="A27" s="33" t="s">
        <v>26</v>
      </c>
      <c r="B27" s="93" t="s">
        <v>27</v>
      </c>
      <c r="C27" s="64"/>
      <c r="D27" s="34"/>
      <c r="E27" s="35"/>
      <c r="F27" s="35"/>
      <c r="G27" s="36"/>
      <c r="H27" s="37"/>
    </row>
    <row r="28" spans="1:8" x14ac:dyDescent="0.2">
      <c r="A28" s="22">
        <v>2</v>
      </c>
      <c r="B28" s="60" t="s">
        <v>28</v>
      </c>
      <c r="C28" s="65">
        <f>IF(D28="","",D28/$C$9)</f>
        <v>1.1013333333333333</v>
      </c>
      <c r="D28" s="72">
        <v>198240</v>
      </c>
      <c r="E28" s="24"/>
      <c r="F28" s="24"/>
      <c r="G28" s="25"/>
      <c r="H28" s="25"/>
    </row>
    <row r="29" spans="1:8" x14ac:dyDescent="0.2">
      <c r="A29" s="22">
        <v>2</v>
      </c>
      <c r="B29" s="90" t="s">
        <v>90</v>
      </c>
      <c r="C29" s="65" t="str">
        <f t="shared" ref="C29:C75" si="0">IF(D29="","",D29/$C$9)</f>
        <v/>
      </c>
      <c r="D29" s="72"/>
      <c r="E29" s="24"/>
      <c r="F29" s="24"/>
      <c r="G29" s="25"/>
      <c r="H29" s="25"/>
    </row>
    <row r="30" spans="1:8" x14ac:dyDescent="0.2">
      <c r="A30" s="22">
        <v>2</v>
      </c>
      <c r="B30" s="90" t="s">
        <v>91</v>
      </c>
      <c r="C30" s="65" t="str">
        <f t="shared" si="0"/>
        <v/>
      </c>
      <c r="D30" s="72"/>
      <c r="E30" s="24"/>
      <c r="F30" s="24"/>
      <c r="G30" s="25"/>
      <c r="H30" s="25"/>
    </row>
    <row r="31" spans="1:8" x14ac:dyDescent="0.2">
      <c r="A31" s="22">
        <v>2</v>
      </c>
      <c r="B31" s="90" t="s">
        <v>92</v>
      </c>
      <c r="C31" s="65" t="str">
        <f t="shared" si="0"/>
        <v/>
      </c>
      <c r="D31" s="72"/>
      <c r="E31" s="24"/>
      <c r="F31" s="24"/>
      <c r="G31" s="25"/>
      <c r="H31" s="25"/>
    </row>
    <row r="32" spans="1:8" x14ac:dyDescent="0.2">
      <c r="A32" s="22" t="s">
        <v>88</v>
      </c>
      <c r="B32" s="60" t="s">
        <v>94</v>
      </c>
      <c r="C32" s="65" t="str">
        <f t="shared" si="0"/>
        <v/>
      </c>
      <c r="D32" s="72"/>
      <c r="E32" s="24"/>
      <c r="F32" s="32"/>
      <c r="G32" s="32"/>
      <c r="H32" s="25"/>
    </row>
    <row r="33" spans="1:8" x14ac:dyDescent="0.2">
      <c r="A33" s="22">
        <v>3</v>
      </c>
      <c r="B33" s="60" t="s">
        <v>93</v>
      </c>
      <c r="C33" s="65">
        <f t="shared" si="0"/>
        <v>0.97222222222222221</v>
      </c>
      <c r="D33" s="72">
        <v>175000</v>
      </c>
      <c r="E33" s="24"/>
      <c r="F33" s="32"/>
      <c r="G33" s="32"/>
      <c r="H33" s="25"/>
    </row>
    <row r="34" spans="1:8" x14ac:dyDescent="0.2">
      <c r="A34" s="22">
        <v>3</v>
      </c>
      <c r="B34" s="60" t="s">
        <v>96</v>
      </c>
      <c r="C34" s="65">
        <f t="shared" si="0"/>
        <v>9.7222222222222214</v>
      </c>
      <c r="D34" s="72">
        <v>1750000</v>
      </c>
      <c r="E34" s="24"/>
      <c r="F34" s="24"/>
      <c r="G34" s="25"/>
      <c r="H34" s="25"/>
    </row>
    <row r="35" spans="1:8" x14ac:dyDescent="0.2">
      <c r="A35" s="22">
        <v>3</v>
      </c>
      <c r="B35" s="60" t="s">
        <v>95</v>
      </c>
      <c r="C35" s="65">
        <f t="shared" si="0"/>
        <v>4.166666666666667</v>
      </c>
      <c r="D35" s="72">
        <v>750000</v>
      </c>
      <c r="E35" s="83"/>
      <c r="F35" s="83"/>
      <c r="G35" s="38"/>
      <c r="H35" s="39"/>
    </row>
    <row r="36" spans="1:8" x14ac:dyDescent="0.2">
      <c r="A36" s="22">
        <v>4</v>
      </c>
      <c r="B36" s="90" t="s">
        <v>86</v>
      </c>
      <c r="C36" s="123">
        <f>IF(D36="","",D36/$C$9)</f>
        <v>7.5</v>
      </c>
      <c r="D36" s="32">
        <v>1350000</v>
      </c>
      <c r="E36" s="83"/>
      <c r="F36" s="83"/>
      <c r="G36" s="38"/>
      <c r="H36" s="39"/>
    </row>
    <row r="37" spans="1:8" x14ac:dyDescent="0.2">
      <c r="A37" s="22">
        <v>5</v>
      </c>
      <c r="B37" s="60" t="s">
        <v>29</v>
      </c>
      <c r="C37" s="65">
        <f t="shared" si="0"/>
        <v>29.930666666666667</v>
      </c>
      <c r="D37" s="72">
        <v>5387520</v>
      </c>
      <c r="E37" s="24"/>
      <c r="F37" s="24"/>
      <c r="G37" s="25"/>
      <c r="H37" s="25"/>
    </row>
    <row r="38" spans="1:8" x14ac:dyDescent="0.2">
      <c r="A38" s="22">
        <v>5</v>
      </c>
      <c r="B38" s="60" t="s">
        <v>30</v>
      </c>
      <c r="C38" s="65">
        <f t="shared" si="0"/>
        <v>18.555555555555557</v>
      </c>
      <c r="D38" s="72">
        <v>3340000</v>
      </c>
      <c r="E38" s="32"/>
      <c r="F38" s="32"/>
      <c r="G38" s="31"/>
      <c r="H38" s="40"/>
    </row>
    <row r="39" spans="1:8" x14ac:dyDescent="0.2">
      <c r="A39" s="22">
        <v>7</v>
      </c>
      <c r="B39" s="60" t="s">
        <v>31</v>
      </c>
      <c r="C39" s="65">
        <f t="shared" si="0"/>
        <v>4.1944444444444446</v>
      </c>
      <c r="D39" s="72">
        <v>755000</v>
      </c>
      <c r="E39" s="24"/>
      <c r="F39" s="24"/>
      <c r="G39" s="40"/>
      <c r="H39" s="40"/>
    </row>
    <row r="40" spans="1:8" x14ac:dyDescent="0.2">
      <c r="A40" s="22">
        <v>7</v>
      </c>
      <c r="B40" s="60" t="s">
        <v>32</v>
      </c>
      <c r="C40" s="65" t="str">
        <f t="shared" si="0"/>
        <v/>
      </c>
      <c r="D40" s="72"/>
      <c r="E40" s="24"/>
      <c r="F40" s="24"/>
      <c r="G40" s="40"/>
      <c r="H40" s="40"/>
    </row>
    <row r="41" spans="1:8" x14ac:dyDescent="0.2">
      <c r="A41" s="22">
        <v>7</v>
      </c>
      <c r="B41" s="60" t="s">
        <v>33</v>
      </c>
      <c r="C41" s="65">
        <f t="shared" si="0"/>
        <v>21.4</v>
      </c>
      <c r="D41" s="72">
        <v>3852000</v>
      </c>
      <c r="E41" s="24"/>
      <c r="F41" s="24"/>
      <c r="G41" s="40"/>
      <c r="H41" s="40"/>
    </row>
    <row r="42" spans="1:8" x14ac:dyDescent="0.2">
      <c r="A42" s="22">
        <v>8</v>
      </c>
      <c r="B42" s="60" t="s">
        <v>89</v>
      </c>
      <c r="C42" s="65">
        <f t="shared" si="0"/>
        <v>6.7777777777777777</v>
      </c>
      <c r="D42" s="72">
        <v>1220000</v>
      </c>
      <c r="E42" s="24"/>
      <c r="F42" s="24"/>
      <c r="G42" s="40"/>
      <c r="H42" s="40"/>
    </row>
    <row r="43" spans="1:8" x14ac:dyDescent="0.2">
      <c r="A43" s="22">
        <v>8</v>
      </c>
      <c r="B43" s="60" t="s">
        <v>34</v>
      </c>
      <c r="C43" s="65" t="str">
        <f t="shared" si="0"/>
        <v/>
      </c>
      <c r="D43" s="72"/>
      <c r="E43" s="24"/>
      <c r="F43" s="24"/>
      <c r="G43" s="40"/>
      <c r="H43" s="40"/>
    </row>
    <row r="44" spans="1:8" x14ac:dyDescent="0.2">
      <c r="A44" s="22">
        <v>8</v>
      </c>
      <c r="B44" s="60" t="s">
        <v>35</v>
      </c>
      <c r="C44" s="65">
        <f t="shared" si="0"/>
        <v>2.2222222222222223</v>
      </c>
      <c r="D44" s="72">
        <v>400000</v>
      </c>
      <c r="E44" s="24"/>
      <c r="F44" s="24"/>
      <c r="G44" s="40"/>
      <c r="H44" s="40"/>
    </row>
    <row r="45" spans="1:8" x14ac:dyDescent="0.2">
      <c r="A45" s="22">
        <v>9</v>
      </c>
      <c r="B45" s="60" t="s">
        <v>36</v>
      </c>
      <c r="C45" s="65" t="str">
        <f t="shared" si="0"/>
        <v/>
      </c>
      <c r="D45" s="72"/>
      <c r="E45" s="24"/>
      <c r="F45" s="24"/>
      <c r="G45" s="40"/>
      <c r="H45" s="40"/>
    </row>
    <row r="46" spans="1:8" x14ac:dyDescent="0.2">
      <c r="A46" s="22">
        <v>9</v>
      </c>
      <c r="B46" s="60" t="s">
        <v>37</v>
      </c>
      <c r="C46" s="65">
        <f t="shared" si="0"/>
        <v>9.7222222222222214</v>
      </c>
      <c r="D46" s="72">
        <v>1750000</v>
      </c>
      <c r="E46" s="24"/>
      <c r="F46" s="24"/>
      <c r="G46" s="40"/>
      <c r="H46" s="40"/>
    </row>
    <row r="47" spans="1:8" x14ac:dyDescent="0.2">
      <c r="A47" s="22">
        <v>9</v>
      </c>
      <c r="B47" s="60" t="s">
        <v>38</v>
      </c>
      <c r="C47" s="65">
        <f t="shared" si="0"/>
        <v>1.8975833333333334</v>
      </c>
      <c r="D47" s="72">
        <v>341565</v>
      </c>
      <c r="E47" s="32"/>
      <c r="F47" s="32"/>
      <c r="G47" s="31"/>
      <c r="H47" s="40"/>
    </row>
    <row r="48" spans="1:8" x14ac:dyDescent="0.2">
      <c r="A48" s="22">
        <v>9</v>
      </c>
      <c r="B48" s="60" t="s">
        <v>39</v>
      </c>
      <c r="C48" s="65">
        <f t="shared" si="0"/>
        <v>5.5555555555555554</v>
      </c>
      <c r="D48" s="72">
        <v>1000000</v>
      </c>
      <c r="E48" s="24"/>
      <c r="F48" s="24"/>
      <c r="G48" s="40"/>
      <c r="H48" s="40"/>
    </row>
    <row r="49" spans="1:8" x14ac:dyDescent="0.2">
      <c r="A49" s="22">
        <v>9</v>
      </c>
      <c r="B49" s="60" t="s">
        <v>40</v>
      </c>
      <c r="C49" s="65">
        <f t="shared" si="0"/>
        <v>5.7918222222222226</v>
      </c>
      <c r="D49" s="72">
        <v>1042528</v>
      </c>
      <c r="E49" s="32"/>
      <c r="F49" s="32"/>
      <c r="G49" s="31"/>
      <c r="H49" s="40"/>
    </row>
    <row r="50" spans="1:8" x14ac:dyDescent="0.2">
      <c r="A50" s="22">
        <v>9</v>
      </c>
      <c r="B50" s="60" t="s">
        <v>41</v>
      </c>
      <c r="C50" s="65">
        <f t="shared" si="0"/>
        <v>0.41666666666666669</v>
      </c>
      <c r="D50" s="72">
        <v>75000</v>
      </c>
      <c r="E50" s="24"/>
      <c r="F50" s="24"/>
      <c r="G50" s="40"/>
      <c r="H50" s="40"/>
    </row>
    <row r="51" spans="1:8" x14ac:dyDescent="0.2">
      <c r="A51" s="22">
        <v>9</v>
      </c>
      <c r="B51" s="60" t="s">
        <v>42</v>
      </c>
      <c r="C51" s="65">
        <f t="shared" si="0"/>
        <v>6.666666666666667</v>
      </c>
      <c r="D51" s="72">
        <v>1200000</v>
      </c>
      <c r="E51" s="24"/>
      <c r="F51" s="24"/>
      <c r="G51" s="40"/>
      <c r="H51" s="40"/>
    </row>
    <row r="52" spans="1:8" x14ac:dyDescent="0.2">
      <c r="A52" s="22">
        <v>9</v>
      </c>
      <c r="B52" s="60" t="s">
        <v>43</v>
      </c>
      <c r="C52" s="65">
        <f t="shared" si="0"/>
        <v>0.91500000000000004</v>
      </c>
      <c r="D52" s="72">
        <v>164700</v>
      </c>
      <c r="E52" s="24"/>
      <c r="F52" s="24"/>
      <c r="G52" s="40"/>
      <c r="H52" s="40"/>
    </row>
    <row r="53" spans="1:8" x14ac:dyDescent="0.2">
      <c r="A53" s="26">
        <v>10</v>
      </c>
      <c r="B53" s="60" t="s">
        <v>44</v>
      </c>
      <c r="C53" s="65">
        <f t="shared" si="0"/>
        <v>0.1388888888888889</v>
      </c>
      <c r="D53" s="72">
        <v>25000</v>
      </c>
      <c r="E53" s="24"/>
      <c r="F53" s="24"/>
      <c r="G53" s="40"/>
      <c r="H53" s="40"/>
    </row>
    <row r="54" spans="1:8" x14ac:dyDescent="0.2">
      <c r="A54" s="26">
        <v>10</v>
      </c>
      <c r="B54" s="60" t="s">
        <v>45</v>
      </c>
      <c r="C54" s="65">
        <f t="shared" si="0"/>
        <v>0.41666666666666669</v>
      </c>
      <c r="D54" s="72">
        <v>75000</v>
      </c>
      <c r="E54" s="24"/>
      <c r="F54" s="24"/>
      <c r="G54" s="40"/>
      <c r="H54" s="40"/>
    </row>
    <row r="55" spans="1:8" x14ac:dyDescent="0.2">
      <c r="A55" s="26">
        <v>10</v>
      </c>
      <c r="B55" s="60" t="s">
        <v>46</v>
      </c>
      <c r="C55" s="65">
        <f t="shared" si="0"/>
        <v>0.77777777777777779</v>
      </c>
      <c r="D55" s="72">
        <v>140000</v>
      </c>
      <c r="E55" s="24"/>
      <c r="F55" s="24"/>
      <c r="G55" s="40"/>
      <c r="H55" s="40"/>
    </row>
    <row r="56" spans="1:8" x14ac:dyDescent="0.2">
      <c r="A56" s="26">
        <v>10</v>
      </c>
      <c r="B56" s="60" t="s">
        <v>47</v>
      </c>
      <c r="C56" s="65">
        <f t="shared" si="0"/>
        <v>0.47222222222222221</v>
      </c>
      <c r="D56" s="72">
        <v>85000</v>
      </c>
      <c r="E56" s="24"/>
      <c r="F56" s="32"/>
      <c r="G56" s="31"/>
      <c r="H56" s="40"/>
    </row>
    <row r="57" spans="1:8" x14ac:dyDescent="0.2">
      <c r="A57" s="26">
        <v>10</v>
      </c>
      <c r="B57" s="60" t="s">
        <v>48</v>
      </c>
      <c r="C57" s="65">
        <f t="shared" si="0"/>
        <v>1.1111111111111112</v>
      </c>
      <c r="D57" s="72">
        <v>200000</v>
      </c>
      <c r="E57" s="24"/>
      <c r="F57" s="32"/>
      <c r="G57" s="31"/>
      <c r="H57" s="40"/>
    </row>
    <row r="58" spans="1:8" x14ac:dyDescent="0.2">
      <c r="A58" s="26">
        <v>10</v>
      </c>
      <c r="B58" s="60" t="s">
        <v>49</v>
      </c>
      <c r="C58" s="65">
        <f t="shared" si="0"/>
        <v>0.3611111111111111</v>
      </c>
      <c r="D58" s="72">
        <v>65000</v>
      </c>
      <c r="E58" s="24"/>
      <c r="F58" s="32"/>
      <c r="G58" s="31"/>
      <c r="H58" s="40"/>
    </row>
    <row r="59" spans="1:8" x14ac:dyDescent="0.2">
      <c r="A59" s="26">
        <v>10</v>
      </c>
      <c r="B59" s="60" t="s">
        <v>50</v>
      </c>
      <c r="C59" s="65">
        <f t="shared" si="0"/>
        <v>0.61111111111111116</v>
      </c>
      <c r="D59" s="72">
        <v>110000</v>
      </c>
      <c r="E59" s="24"/>
      <c r="F59" s="32"/>
      <c r="G59" s="31"/>
      <c r="H59" s="40"/>
    </row>
    <row r="60" spans="1:8" x14ac:dyDescent="0.2">
      <c r="A60" s="26">
        <v>11</v>
      </c>
      <c r="B60" s="60" t="s">
        <v>51</v>
      </c>
      <c r="C60" s="65">
        <f t="shared" si="0"/>
        <v>11.111111111111111</v>
      </c>
      <c r="D60" s="72">
        <v>2000000</v>
      </c>
      <c r="E60" s="24"/>
      <c r="F60" s="32"/>
      <c r="G60" s="31"/>
      <c r="H60" s="40"/>
    </row>
    <row r="61" spans="1:8" x14ac:dyDescent="0.2">
      <c r="A61" s="26">
        <v>11</v>
      </c>
      <c r="B61" s="60" t="s">
        <v>52</v>
      </c>
      <c r="C61" s="65">
        <f t="shared" si="0"/>
        <v>11.666666666666666</v>
      </c>
      <c r="D61" s="72">
        <v>2100000</v>
      </c>
      <c r="E61" s="32"/>
      <c r="F61" s="32"/>
      <c r="G61" s="31"/>
      <c r="H61" s="40"/>
    </row>
    <row r="62" spans="1:8" x14ac:dyDescent="0.2">
      <c r="A62" s="26">
        <v>11</v>
      </c>
      <c r="B62" s="60" t="s">
        <v>53</v>
      </c>
      <c r="C62" s="65">
        <f t="shared" si="0"/>
        <v>5.083333333333333</v>
      </c>
      <c r="D62" s="72">
        <v>915000</v>
      </c>
      <c r="E62" s="32"/>
      <c r="F62" s="32"/>
      <c r="G62" s="31"/>
      <c r="H62" s="40"/>
    </row>
    <row r="63" spans="1:8" x14ac:dyDescent="0.2">
      <c r="A63" s="26">
        <v>11</v>
      </c>
      <c r="B63" s="60" t="s">
        <v>54</v>
      </c>
      <c r="C63" s="65">
        <f t="shared" si="0"/>
        <v>6.8611111111111107</v>
      </c>
      <c r="D63" s="72">
        <v>1235000</v>
      </c>
      <c r="E63" s="32"/>
      <c r="F63" s="32"/>
      <c r="G63" s="31"/>
      <c r="H63" s="40"/>
    </row>
    <row r="64" spans="1:8" x14ac:dyDescent="0.2">
      <c r="A64" s="26">
        <v>12</v>
      </c>
      <c r="B64" s="60" t="s">
        <v>55</v>
      </c>
      <c r="C64" s="65">
        <f t="shared" si="0"/>
        <v>0.17777777777777778</v>
      </c>
      <c r="D64" s="72">
        <v>32000</v>
      </c>
      <c r="E64" s="24"/>
      <c r="F64" s="32"/>
      <c r="G64" s="31"/>
      <c r="H64" s="40"/>
    </row>
    <row r="65" spans="1:8" x14ac:dyDescent="0.2">
      <c r="A65" s="26">
        <v>14</v>
      </c>
      <c r="B65" s="60" t="s">
        <v>56</v>
      </c>
      <c r="C65" s="65">
        <f t="shared" si="0"/>
        <v>0.87777777777777777</v>
      </c>
      <c r="D65" s="72">
        <v>158000</v>
      </c>
      <c r="E65" s="24"/>
      <c r="F65" s="24"/>
      <c r="G65" s="40"/>
      <c r="H65" s="40"/>
    </row>
    <row r="66" spans="1:8" x14ac:dyDescent="0.2">
      <c r="A66" s="26">
        <v>21</v>
      </c>
      <c r="B66" s="60" t="s">
        <v>57</v>
      </c>
      <c r="C66" s="65">
        <f t="shared" si="0"/>
        <v>2.6333333333333333</v>
      </c>
      <c r="D66" s="72">
        <v>474000</v>
      </c>
      <c r="E66" s="24"/>
      <c r="F66" s="24"/>
      <c r="G66" s="40"/>
      <c r="H66" s="40"/>
    </row>
    <row r="67" spans="1:8" x14ac:dyDescent="0.2">
      <c r="A67" s="26">
        <v>22</v>
      </c>
      <c r="B67" s="60" t="s">
        <v>58</v>
      </c>
      <c r="C67" s="65">
        <f t="shared" si="0"/>
        <v>47.222222222222221</v>
      </c>
      <c r="D67" s="72">
        <v>8500000</v>
      </c>
      <c r="E67" s="24"/>
      <c r="F67" s="24"/>
      <c r="G67" s="25"/>
      <c r="H67" s="25"/>
    </row>
    <row r="68" spans="1:8" x14ac:dyDescent="0.2">
      <c r="A68" s="26">
        <v>23</v>
      </c>
      <c r="B68" s="60" t="s">
        <v>59</v>
      </c>
      <c r="C68" s="65">
        <f t="shared" si="0"/>
        <v>92.083333333333329</v>
      </c>
      <c r="D68" s="72">
        <v>16575000</v>
      </c>
      <c r="E68" s="24"/>
      <c r="F68" s="24"/>
      <c r="G68" s="25"/>
      <c r="H68" s="25"/>
    </row>
    <row r="69" spans="1:8" x14ac:dyDescent="0.2">
      <c r="A69" s="26">
        <v>26</v>
      </c>
      <c r="B69" s="60" t="s">
        <v>60</v>
      </c>
      <c r="C69" s="65">
        <f t="shared" si="0"/>
        <v>250</v>
      </c>
      <c r="D69" s="72">
        <v>45000000</v>
      </c>
      <c r="E69" s="24"/>
      <c r="F69" s="24"/>
      <c r="G69" s="40"/>
      <c r="H69" s="25"/>
    </row>
    <row r="70" spans="1:8" x14ac:dyDescent="0.2">
      <c r="A70" s="26">
        <v>26</v>
      </c>
      <c r="B70" s="60" t="s">
        <v>61</v>
      </c>
      <c r="C70" s="65">
        <f t="shared" si="0"/>
        <v>0.55555555555555558</v>
      </c>
      <c r="D70" s="72">
        <v>100000</v>
      </c>
      <c r="E70" s="24"/>
      <c r="F70" s="24"/>
      <c r="G70" s="25"/>
      <c r="H70" s="25"/>
    </row>
    <row r="71" spans="1:8" x14ac:dyDescent="0.2">
      <c r="A71" s="26">
        <v>31</v>
      </c>
      <c r="B71" s="60" t="s">
        <v>62</v>
      </c>
      <c r="C71" s="65">
        <f t="shared" si="0"/>
        <v>8.3333333333333339</v>
      </c>
      <c r="D71" s="72">
        <v>1500000</v>
      </c>
      <c r="E71" s="24"/>
      <c r="F71" s="24"/>
      <c r="G71" s="25"/>
      <c r="H71" s="25"/>
    </row>
    <row r="72" spans="1:8" x14ac:dyDescent="0.2">
      <c r="A72" s="26">
        <v>32</v>
      </c>
      <c r="B72" s="60" t="s">
        <v>85</v>
      </c>
      <c r="C72" s="65">
        <f t="shared" si="0"/>
        <v>0.83333333333333337</v>
      </c>
      <c r="D72" s="72">
        <v>150000</v>
      </c>
      <c r="E72" s="24"/>
      <c r="F72" s="24"/>
      <c r="G72" s="25"/>
      <c r="H72" s="25"/>
    </row>
    <row r="73" spans="1:8" x14ac:dyDescent="0.2">
      <c r="A73" s="26">
        <v>33</v>
      </c>
      <c r="B73" s="60" t="s">
        <v>63</v>
      </c>
      <c r="C73" s="65">
        <f t="shared" si="0"/>
        <v>5.5555555555555554</v>
      </c>
      <c r="D73" s="72">
        <v>1000000</v>
      </c>
      <c r="E73" s="24"/>
      <c r="F73" s="24"/>
      <c r="G73" s="25"/>
      <c r="H73" s="25"/>
    </row>
    <row r="74" spans="1:8" x14ac:dyDescent="0.2">
      <c r="A74" s="84">
        <v>34</v>
      </c>
      <c r="B74" s="77" t="s">
        <v>84</v>
      </c>
      <c r="C74" s="65">
        <f t="shared" si="0"/>
        <v>266.66666666666669</v>
      </c>
      <c r="D74" s="72">
        <v>48000000</v>
      </c>
      <c r="E74" s="24"/>
      <c r="F74" s="24"/>
      <c r="G74" s="25"/>
      <c r="H74" s="25"/>
    </row>
    <row r="75" spans="1:8" ht="15" x14ac:dyDescent="0.25">
      <c r="A75" s="26"/>
      <c r="B75" s="58" t="s">
        <v>64</v>
      </c>
      <c r="C75" s="65">
        <f t="shared" si="0"/>
        <v>851.05862777777782</v>
      </c>
      <c r="D75" s="41">
        <f>+SUM(D28:D74)</f>
        <v>153190553</v>
      </c>
      <c r="E75" s="24"/>
      <c r="F75" s="24"/>
      <c r="G75" s="25"/>
      <c r="H75" s="25"/>
    </row>
    <row r="76" spans="1:8" ht="15" x14ac:dyDescent="0.25">
      <c r="A76" s="17" t="s">
        <v>26</v>
      </c>
      <c r="B76" s="93" t="s">
        <v>65</v>
      </c>
      <c r="C76" s="64"/>
      <c r="D76" s="34"/>
      <c r="E76" s="42"/>
      <c r="F76" s="42"/>
      <c r="G76" s="41"/>
      <c r="H76" s="41"/>
    </row>
    <row r="77" spans="1:8" ht="15" x14ac:dyDescent="0.25">
      <c r="A77" s="26">
        <v>90</v>
      </c>
      <c r="B77" s="60" t="s">
        <v>66</v>
      </c>
      <c r="C77" s="65">
        <f>IF(D77="","",D77/$C$9)</f>
        <v>4.7222222222222223</v>
      </c>
      <c r="D77" s="23">
        <v>850000</v>
      </c>
      <c r="E77" s="35"/>
      <c r="F77" s="43"/>
      <c r="G77" s="36"/>
      <c r="H77" s="37"/>
    </row>
    <row r="78" spans="1:8" x14ac:dyDescent="0.2">
      <c r="A78" s="26">
        <v>90</v>
      </c>
      <c r="B78" s="60" t="s">
        <v>67</v>
      </c>
      <c r="C78" s="65">
        <f>IF(D78="","",D78/$C$9)</f>
        <v>2.3367499999999999</v>
      </c>
      <c r="D78" s="44">
        <v>420615</v>
      </c>
      <c r="E78" s="24"/>
      <c r="F78" s="24"/>
      <c r="G78" s="25"/>
      <c r="H78" s="45"/>
    </row>
    <row r="79" spans="1:8" ht="15" x14ac:dyDescent="0.25">
      <c r="A79" s="26"/>
      <c r="B79" s="58" t="s">
        <v>68</v>
      </c>
      <c r="C79" s="67">
        <f>+D79/$C$9</f>
        <v>7.0589722222222226</v>
      </c>
      <c r="D79" s="41">
        <f>+SUM(D77:D78)</f>
        <v>1270615</v>
      </c>
      <c r="E79" s="24"/>
      <c r="F79" s="24"/>
      <c r="G79" s="25"/>
      <c r="H79" s="45"/>
    </row>
    <row r="80" spans="1:8" ht="15" x14ac:dyDescent="0.25">
      <c r="A80" s="17" t="s">
        <v>26</v>
      </c>
      <c r="B80" s="93" t="s">
        <v>69</v>
      </c>
      <c r="C80" s="64" t="s">
        <v>70</v>
      </c>
      <c r="D80" s="34"/>
      <c r="E80" s="42"/>
      <c r="F80" s="42"/>
      <c r="G80" s="41"/>
      <c r="H80" s="41"/>
    </row>
    <row r="81" spans="1:8" ht="15" x14ac:dyDescent="0.25">
      <c r="A81" s="26">
        <v>90</v>
      </c>
      <c r="B81" s="61" t="s">
        <v>71</v>
      </c>
      <c r="C81" s="68"/>
      <c r="D81" s="23">
        <f>SUM($D$75,$D$79)*C81</f>
        <v>0</v>
      </c>
      <c r="E81" s="35"/>
      <c r="F81" s="35"/>
      <c r="G81" s="36"/>
      <c r="H81" s="37"/>
    </row>
    <row r="82" spans="1:8" x14ac:dyDescent="0.2">
      <c r="A82" s="46">
        <v>90</v>
      </c>
      <c r="B82" s="62" t="s">
        <v>72</v>
      </c>
      <c r="C82" s="68"/>
      <c r="D82" s="23">
        <f t="shared" ref="D82:D83" si="1">SUM($D$75,$D$79)*C82</f>
        <v>0</v>
      </c>
      <c r="E82" s="24"/>
      <c r="F82" s="24"/>
      <c r="G82" s="25"/>
      <c r="H82" s="45"/>
    </row>
    <row r="83" spans="1:8" x14ac:dyDescent="0.2">
      <c r="A83" s="46">
        <v>90</v>
      </c>
      <c r="B83" s="62" t="s">
        <v>73</v>
      </c>
      <c r="C83" s="68"/>
      <c r="D83" s="23">
        <f t="shared" si="1"/>
        <v>0</v>
      </c>
      <c r="E83" s="24"/>
      <c r="F83" s="24"/>
      <c r="G83" s="25"/>
      <c r="H83" s="45"/>
    </row>
    <row r="84" spans="1:8" ht="15" x14ac:dyDescent="0.25">
      <c r="A84" s="26"/>
      <c r="B84" s="58" t="s">
        <v>74</v>
      </c>
      <c r="C84" s="67">
        <f>+D84/$C$9</f>
        <v>0</v>
      </c>
      <c r="D84" s="41">
        <f>SUM(D81:D83)</f>
        <v>0</v>
      </c>
      <c r="E84" s="24"/>
      <c r="F84" s="24"/>
      <c r="G84" s="25"/>
      <c r="H84" s="45"/>
    </row>
    <row r="85" spans="1:8" ht="15" x14ac:dyDescent="0.25">
      <c r="A85" s="17" t="s">
        <v>26</v>
      </c>
      <c r="B85" s="93" t="s">
        <v>75</v>
      </c>
      <c r="C85" s="64" t="s">
        <v>70</v>
      </c>
      <c r="D85" s="34"/>
      <c r="E85" s="42"/>
      <c r="F85" s="42"/>
      <c r="G85" s="41"/>
      <c r="H85" s="41"/>
    </row>
    <row r="86" spans="1:8" ht="15" x14ac:dyDescent="0.25">
      <c r="A86" s="26">
        <v>90</v>
      </c>
      <c r="B86" s="61" t="s">
        <v>76</v>
      </c>
      <c r="C86" s="69">
        <v>5.0000000000000001E-3</v>
      </c>
      <c r="D86" s="98">
        <f>SUM($D$75,$D$79,$D$84)*C86</f>
        <v>772305.84</v>
      </c>
      <c r="E86" s="35"/>
      <c r="F86" s="43"/>
      <c r="G86" s="36"/>
      <c r="H86" s="37"/>
    </row>
    <row r="87" spans="1:8" x14ac:dyDescent="0.2">
      <c r="A87" s="26">
        <v>90</v>
      </c>
      <c r="B87" s="61" t="s">
        <v>77</v>
      </c>
      <c r="C87" s="69">
        <v>5.3E-3</v>
      </c>
      <c r="D87" s="98">
        <f t="shared" ref="D87:D88" si="2">SUM($D$75,$D$79,$D$84)*C87</f>
        <v>818644.19039999996</v>
      </c>
      <c r="E87" s="47"/>
      <c r="F87" s="24"/>
      <c r="G87" s="25"/>
      <c r="H87" s="45"/>
    </row>
    <row r="88" spans="1:8" x14ac:dyDescent="0.2">
      <c r="A88" s="26">
        <v>90</v>
      </c>
      <c r="B88" s="61" t="s">
        <v>78</v>
      </c>
      <c r="C88" s="69">
        <v>6.1999999999999998E-3</v>
      </c>
      <c r="D88" s="98">
        <f t="shared" si="2"/>
        <v>957659.24159999995</v>
      </c>
      <c r="E88" s="32"/>
      <c r="F88" s="32"/>
      <c r="G88" s="31"/>
      <c r="H88" s="45"/>
    </row>
    <row r="89" spans="1:8" ht="13.9" customHeight="1" x14ac:dyDescent="0.25">
      <c r="A89" s="26"/>
      <c r="B89" s="58" t="s">
        <v>79</v>
      </c>
      <c r="C89" s="67">
        <f>+D89/$C$9</f>
        <v>14.158940399999999</v>
      </c>
      <c r="D89" s="99">
        <f>SUM(D86:D88)</f>
        <v>2548609.2719999999</v>
      </c>
      <c r="E89" s="32"/>
      <c r="F89" s="32"/>
      <c r="G89" s="31"/>
      <c r="H89" s="45"/>
    </row>
    <row r="90" spans="1:8" ht="15" x14ac:dyDescent="0.25">
      <c r="A90" s="17" t="s">
        <v>26</v>
      </c>
      <c r="B90" s="93" t="s">
        <v>80</v>
      </c>
      <c r="C90" s="64" t="s">
        <v>70</v>
      </c>
      <c r="D90" s="34"/>
      <c r="E90" s="42"/>
      <c r="F90" s="42"/>
      <c r="G90" s="48"/>
      <c r="H90" s="48"/>
    </row>
    <row r="91" spans="1:8" ht="15" x14ac:dyDescent="0.25">
      <c r="A91" s="26">
        <v>90</v>
      </c>
      <c r="B91" s="61" t="s">
        <v>81</v>
      </c>
      <c r="C91" s="70"/>
      <c r="D91" s="100">
        <f>SUM(D18,D23,D26,D75,D79,D84,D89)*C91</f>
        <v>0</v>
      </c>
      <c r="E91" s="35"/>
      <c r="F91" s="43"/>
      <c r="G91" s="36"/>
      <c r="H91" s="37"/>
    </row>
    <row r="92" spans="1:8" ht="15.75" thickBot="1" x14ac:dyDescent="0.3">
      <c r="A92" s="26"/>
      <c r="B92" s="58" t="s">
        <v>82</v>
      </c>
      <c r="C92" s="71">
        <f>+D92/$C$9</f>
        <v>0</v>
      </c>
      <c r="D92" s="101">
        <f>SUM(D91:D91)</f>
        <v>0</v>
      </c>
      <c r="E92" s="47"/>
      <c r="F92" s="24"/>
      <c r="G92" s="25"/>
      <c r="H92" s="45"/>
    </row>
    <row r="93" spans="1:8" ht="16.5" thickTop="1" thickBot="1" x14ac:dyDescent="0.3">
      <c r="A93" s="85"/>
      <c r="B93" s="86" t="s">
        <v>83</v>
      </c>
      <c r="C93" s="87">
        <f>+D93/$C$9</f>
        <v>963.97876262222235</v>
      </c>
      <c r="D93" s="102">
        <f>SUM(D18,D23,D26,D75,D79,D84,D89,D92)</f>
        <v>173516177.27200001</v>
      </c>
      <c r="E93" s="88"/>
      <c r="F93" s="88"/>
      <c r="G93" s="89"/>
      <c r="H93" s="89"/>
    </row>
    <row r="94" spans="1:8" ht="28.5" customHeight="1" thickBot="1" x14ac:dyDescent="0.25">
      <c r="D94" s="73"/>
      <c r="E94" s="50"/>
      <c r="F94" s="51"/>
      <c r="G94" s="49"/>
      <c r="H94" s="49"/>
    </row>
    <row r="95" spans="1:8" ht="15" thickTop="1" x14ac:dyDescent="0.2">
      <c r="A95" s="52"/>
      <c r="B95" s="63"/>
      <c r="C95" s="63"/>
      <c r="D95" s="74"/>
    </row>
    <row r="96" spans="1:8" x14ac:dyDescent="0.2">
      <c r="E96" s="53"/>
      <c r="F96" s="53"/>
      <c r="G96" s="54"/>
      <c r="H96" s="54"/>
    </row>
    <row r="97" spans="7:7" x14ac:dyDescent="0.2">
      <c r="G97" s="55"/>
    </row>
  </sheetData>
  <mergeCells count="10">
    <mergeCell ref="A1:D1"/>
    <mergeCell ref="A2:H2"/>
    <mergeCell ref="A5:D5"/>
    <mergeCell ref="E5:G5"/>
    <mergeCell ref="C6:D6"/>
    <mergeCell ref="C7:D7"/>
    <mergeCell ref="E7:E10"/>
    <mergeCell ref="C8:D8"/>
    <mergeCell ref="C9:D9"/>
    <mergeCell ref="C10:D10"/>
  </mergeCells>
  <phoneticPr fontId="9" type="noConversion"/>
  <conditionalFormatting sqref="F56:F60 E88:F89 F47:G47 D37:D74 F32:F36">
    <cfRule type="containsBlanks" dxfId="23" priority="36">
      <formula>LEN(TRIM(D32))=0</formula>
    </cfRule>
  </conditionalFormatting>
  <conditionalFormatting sqref="G49 G38 G56:G64">
    <cfRule type="containsBlanks" dxfId="22" priority="35">
      <formula>LEN(TRIM(G38))=0</formula>
    </cfRule>
  </conditionalFormatting>
  <conditionalFormatting sqref="G25">
    <cfRule type="containsBlanks" dxfId="21" priority="34">
      <formula>LEN(TRIM(G25))=0</formula>
    </cfRule>
  </conditionalFormatting>
  <conditionalFormatting sqref="E25:F25">
    <cfRule type="containsBlanks" dxfId="20" priority="33">
      <formula>LEN(TRIM(E25))=0</formula>
    </cfRule>
  </conditionalFormatting>
  <conditionalFormatting sqref="F38">
    <cfRule type="containsBlanks" dxfId="19" priority="32">
      <formula>LEN(TRIM(F38))=0</formula>
    </cfRule>
  </conditionalFormatting>
  <conditionalFormatting sqref="F49">
    <cfRule type="containsBlanks" dxfId="18" priority="31">
      <formula>LEN(TRIM(F49))=0</formula>
    </cfRule>
  </conditionalFormatting>
  <conditionalFormatting sqref="G88">
    <cfRule type="containsBlanks" dxfId="17" priority="30">
      <formula>LEN(TRIM(G88))=0</formula>
    </cfRule>
  </conditionalFormatting>
  <conditionalFormatting sqref="G89">
    <cfRule type="containsBlanks" dxfId="16" priority="29">
      <formula>LEN(TRIM(G89))=0</formula>
    </cfRule>
  </conditionalFormatting>
  <conditionalFormatting sqref="F61:F64">
    <cfRule type="containsBlanks" dxfId="15" priority="25">
      <formula>LEN(TRIM(F61))=0</formula>
    </cfRule>
  </conditionalFormatting>
  <conditionalFormatting sqref="G32:G33">
    <cfRule type="containsBlanks" dxfId="14" priority="24">
      <formula>LEN(TRIM(G32))=0</formula>
    </cfRule>
  </conditionalFormatting>
  <conditionalFormatting sqref="A82">
    <cfRule type="containsBlanks" dxfId="13" priority="23">
      <formula>LEN(TRIM(A82))=0</formula>
    </cfRule>
  </conditionalFormatting>
  <conditionalFormatting sqref="A83">
    <cfRule type="containsBlanks" dxfId="12" priority="22">
      <formula>LEN(TRIM(A83))=0</formula>
    </cfRule>
  </conditionalFormatting>
  <conditionalFormatting sqref="D55:D59">
    <cfRule type="containsBlanks" dxfId="11" priority="14">
      <formula>LEN(TRIM(D55))=0</formula>
    </cfRule>
  </conditionalFormatting>
  <conditionalFormatting sqref="D60:D62">
    <cfRule type="containsBlanks" dxfId="10" priority="13">
      <formula>LEN(TRIM(D60))=0</formula>
    </cfRule>
  </conditionalFormatting>
  <conditionalFormatting sqref="B82:B83">
    <cfRule type="containsBlanks" dxfId="9" priority="18">
      <formula>LEN(TRIM(B82))=0</formula>
    </cfRule>
  </conditionalFormatting>
  <conditionalFormatting sqref="D25">
    <cfRule type="containsBlanks" dxfId="8" priority="15">
      <formula>LEN(TRIM(D25))=0</formula>
    </cfRule>
  </conditionalFormatting>
  <conditionalFormatting sqref="D45">
    <cfRule type="containsBlanks" dxfId="7" priority="16">
      <formula>LEN(TRIM(D45))=0</formula>
    </cfRule>
  </conditionalFormatting>
  <conditionalFormatting sqref="C82">
    <cfRule type="containsBlanks" dxfId="6" priority="9">
      <formula>LEN(TRIM(C82))=0</formula>
    </cfRule>
  </conditionalFormatting>
  <conditionalFormatting sqref="D28:D35">
    <cfRule type="containsBlanks" dxfId="5" priority="11">
      <formula>LEN(TRIM(D28))=0</formula>
    </cfRule>
  </conditionalFormatting>
  <conditionalFormatting sqref="C91">
    <cfRule type="containsBlanks" dxfId="4" priority="3">
      <formula>LEN(TRIM(C91))=0</formula>
    </cfRule>
  </conditionalFormatting>
  <conditionalFormatting sqref="C83">
    <cfRule type="containsBlanks" dxfId="3" priority="8">
      <formula>LEN(TRIM(C83))=0</formula>
    </cfRule>
  </conditionalFormatting>
  <conditionalFormatting sqref="C81">
    <cfRule type="containsBlanks" dxfId="2" priority="7">
      <formula>LEN(TRIM(C81))=0</formula>
    </cfRule>
  </conditionalFormatting>
  <conditionalFormatting sqref="D86:D88">
    <cfRule type="containsBlanks" dxfId="1" priority="2">
      <formula>LEN(TRIM(D86))=0</formula>
    </cfRule>
  </conditionalFormatting>
  <conditionalFormatting sqref="D36">
    <cfRule type="containsBlanks" dxfId="0" priority="1">
      <formula>LEN(TRIM(D36))=0</formula>
    </cfRule>
  </conditionalFormatting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e996b79cb9b300e851cb7b7d2a9a5447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8b31e847e098bea9489bafe721c8ee3a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322B10-6905-4326-B650-C38FF7391B5E}"/>
</file>

<file path=customXml/itemProps2.xml><?xml version="1.0" encoding="utf-8"?>
<ds:datastoreItem xmlns:ds="http://schemas.openxmlformats.org/officeDocument/2006/customXml" ds:itemID="{360B2F1F-708B-4AE0-97C2-AD4FD9707CBB}"/>
</file>

<file path=customXml/itemProps3.xml><?xml version="1.0" encoding="utf-8"?>
<ds:datastoreItem xmlns:ds="http://schemas.openxmlformats.org/officeDocument/2006/customXml" ds:itemID="{85D69AE2-DE8A-4982-B526-0B1505D1D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DAY 1 </vt:lpstr>
      <vt:lpstr>'DAY 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Dayo, Tolulope A.</dc:creator>
  <cp:lastModifiedBy>Tolulope</cp:lastModifiedBy>
  <cp:lastPrinted>2021-01-08T19:11:57Z</cp:lastPrinted>
  <dcterms:created xsi:type="dcterms:W3CDTF">2021-01-08T18:21:14Z</dcterms:created>
  <dcterms:modified xsi:type="dcterms:W3CDTF">2021-01-29T19:10:48Z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