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pcc2013-my.sharepoint.com/personal/tad2_henselphelps_com/Documents/RENO -ASC/"/>
    </mc:Choice>
  </mc:AlternateContent>
  <xr:revisionPtr revIDLastSave="300" documentId="8_{20302820-8A3E-4CCB-B5F0-833BB96EC957}" xr6:coauthVersionLast="46" xr6:coauthVersionMax="46" xr10:uidLastSave="{19127B6D-F38E-4111-85A4-EAE1E96A6350}"/>
  <bookViews>
    <workbookView xWindow="-120" yWindow="-120" windowWidth="29040" windowHeight="15840" xr2:uid="{A3A64883-672C-4F73-AB14-2633145EA9D4}"/>
  </bookViews>
  <sheets>
    <sheet name="DAY 2" sheetId="1" r:id="rId1"/>
  </sheets>
  <externalReferences>
    <externalReference r:id="rId2"/>
    <externalReference r:id="rId3"/>
  </externalReferenc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3" i="1" l="1"/>
  <c r="H34" i="1"/>
  <c r="H35" i="1"/>
  <c r="H36" i="1"/>
  <c r="C33" i="1"/>
  <c r="C34" i="1"/>
  <c r="C35" i="1"/>
  <c r="D32" i="1"/>
  <c r="C32" i="1" s="1"/>
  <c r="D88" i="1" l="1"/>
  <c r="G26" i="1"/>
  <c r="F26" i="1" s="1"/>
  <c r="F25" i="1"/>
  <c r="C88" i="1"/>
  <c r="C87" i="1"/>
  <c r="F54" i="1" l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44" i="1"/>
  <c r="F46" i="1"/>
  <c r="F48" i="1"/>
  <c r="F49" i="1"/>
  <c r="F51" i="1"/>
  <c r="F52" i="1"/>
  <c r="F53" i="1"/>
  <c r="F43" i="1"/>
  <c r="F42" i="1"/>
  <c r="F36" i="1"/>
  <c r="F34" i="1"/>
  <c r="F28" i="1"/>
  <c r="F21" i="1"/>
  <c r="F15" i="1"/>
  <c r="C13" i="1"/>
  <c r="G13" i="1"/>
  <c r="H13" i="1" s="1"/>
  <c r="C14" i="1"/>
  <c r="G14" i="1"/>
  <c r="H14" i="1" s="1"/>
  <c r="C15" i="1"/>
  <c r="G15" i="1"/>
  <c r="H15" i="1" s="1"/>
  <c r="C16" i="1"/>
  <c r="G16" i="1"/>
  <c r="H16" i="1" s="1"/>
  <c r="C17" i="1"/>
  <c r="G17" i="1"/>
  <c r="H17" i="1" s="1"/>
  <c r="D18" i="1"/>
  <c r="C18" i="1" s="1"/>
  <c r="D20" i="1"/>
  <c r="C20" i="1" s="1"/>
  <c r="D21" i="1"/>
  <c r="G21" i="1" s="1"/>
  <c r="C22" i="1"/>
  <c r="G22" i="1"/>
  <c r="H22" i="1" s="1"/>
  <c r="D25" i="1"/>
  <c r="C25" i="1" s="1"/>
  <c r="C28" i="1"/>
  <c r="H28" i="1"/>
  <c r="D29" i="1"/>
  <c r="C29" i="1" s="1"/>
  <c r="D30" i="1"/>
  <c r="C30" i="1" s="1"/>
  <c r="D31" i="1"/>
  <c r="C31" i="1" s="1"/>
  <c r="C36" i="1"/>
  <c r="C37" i="1"/>
  <c r="C38" i="1"/>
  <c r="C39" i="1"/>
  <c r="C40" i="1"/>
  <c r="C41" i="1"/>
  <c r="C42" i="1"/>
  <c r="H42" i="1"/>
  <c r="C43" i="1"/>
  <c r="H43" i="1"/>
  <c r="C44" i="1"/>
  <c r="H44" i="1"/>
  <c r="D45" i="1"/>
  <c r="C45" i="1" s="1"/>
  <c r="D46" i="1"/>
  <c r="H46" i="1" s="1"/>
  <c r="D47" i="1"/>
  <c r="C47" i="1" s="1"/>
  <c r="C48" i="1"/>
  <c r="H48" i="1"/>
  <c r="D49" i="1"/>
  <c r="H49" i="1" s="1"/>
  <c r="D50" i="1"/>
  <c r="C50" i="1" s="1"/>
  <c r="D51" i="1"/>
  <c r="H51" i="1" s="1"/>
  <c r="C52" i="1"/>
  <c r="H52" i="1"/>
  <c r="C53" i="1"/>
  <c r="H53" i="1"/>
  <c r="C54" i="1"/>
  <c r="H54" i="1"/>
  <c r="C55" i="1"/>
  <c r="H55" i="1"/>
  <c r="C56" i="1"/>
  <c r="H56" i="1"/>
  <c r="C57" i="1"/>
  <c r="H57" i="1"/>
  <c r="C58" i="1"/>
  <c r="H58" i="1"/>
  <c r="C59" i="1"/>
  <c r="H59" i="1"/>
  <c r="C60" i="1"/>
  <c r="H60" i="1"/>
  <c r="C61" i="1"/>
  <c r="H61" i="1"/>
  <c r="C62" i="1"/>
  <c r="H62" i="1"/>
  <c r="C63" i="1"/>
  <c r="H63" i="1"/>
  <c r="C64" i="1"/>
  <c r="H64" i="1"/>
  <c r="C65" i="1"/>
  <c r="H65" i="1"/>
  <c r="C66" i="1"/>
  <c r="H66" i="1"/>
  <c r="D67" i="1"/>
  <c r="H67" i="1" s="1"/>
  <c r="C68" i="1"/>
  <c r="C69" i="1"/>
  <c r="H69" i="1"/>
  <c r="C70" i="1"/>
  <c r="H70" i="1"/>
  <c r="C71" i="1"/>
  <c r="H71" i="1"/>
  <c r="C72" i="1"/>
  <c r="H72" i="1"/>
  <c r="C73" i="1"/>
  <c r="H73" i="1"/>
  <c r="C74" i="1"/>
  <c r="H74" i="1"/>
  <c r="C75" i="1"/>
  <c r="H75" i="1"/>
  <c r="C76" i="1"/>
  <c r="H76" i="1"/>
  <c r="C77" i="1"/>
  <c r="H77" i="1"/>
  <c r="C78" i="1"/>
  <c r="H78" i="1"/>
  <c r="C79" i="1"/>
  <c r="H79" i="1"/>
  <c r="D84" i="1"/>
  <c r="C84" i="1" s="1"/>
  <c r="C86" i="1"/>
  <c r="D86" i="1"/>
  <c r="D87" i="1"/>
  <c r="G20" i="1" l="1"/>
  <c r="G23" i="1"/>
  <c r="F23" i="1" s="1"/>
  <c r="F16" i="1"/>
  <c r="C67" i="1"/>
  <c r="C51" i="1"/>
  <c r="F13" i="1"/>
  <c r="F22" i="1"/>
  <c r="C49" i="1"/>
  <c r="F14" i="1"/>
  <c r="F20" i="1"/>
  <c r="F17" i="1"/>
  <c r="D89" i="1"/>
  <c r="D23" i="1"/>
  <c r="C23" i="1" s="1"/>
  <c r="G47" i="1"/>
  <c r="G18" i="1"/>
  <c r="F18" i="1" s="1"/>
  <c r="D26" i="1"/>
  <c r="C26" i="1" s="1"/>
  <c r="C46" i="1"/>
  <c r="H25" i="1"/>
  <c r="H26" i="1" s="1"/>
  <c r="C21" i="1"/>
  <c r="H18" i="1"/>
  <c r="D80" i="1"/>
  <c r="H68" i="1"/>
  <c r="G50" i="1"/>
  <c r="G45" i="1"/>
  <c r="G31" i="1"/>
  <c r="G29" i="1"/>
  <c r="F29" i="1" s="1"/>
  <c r="H20" i="1"/>
  <c r="G32" i="1"/>
  <c r="G30" i="1"/>
  <c r="H21" i="1"/>
  <c r="C89" i="1" l="1"/>
  <c r="D93" i="1"/>
  <c r="H50" i="1"/>
  <c r="F50" i="1"/>
  <c r="H30" i="1"/>
  <c r="F30" i="1"/>
  <c r="H47" i="1"/>
  <c r="F47" i="1"/>
  <c r="H31" i="1"/>
  <c r="F31" i="1"/>
  <c r="H32" i="1"/>
  <c r="F32" i="1"/>
  <c r="H45" i="1"/>
  <c r="F45" i="1"/>
  <c r="H23" i="1"/>
  <c r="D92" i="1"/>
  <c r="D91" i="1"/>
  <c r="C80" i="1"/>
  <c r="G80" i="1"/>
  <c r="F80" i="1" s="1"/>
  <c r="H29" i="1"/>
  <c r="H80" i="1" l="1"/>
  <c r="B4" i="1"/>
  <c r="D94" i="1" l="1"/>
  <c r="D96" i="1" s="1"/>
  <c r="C94" i="1" l="1"/>
  <c r="D97" i="1" l="1"/>
  <c r="C97" i="1" l="1"/>
  <c r="D98" i="1"/>
  <c r="C98" i="1" s="1"/>
  <c r="F82" i="1"/>
  <c r="G82" i="1"/>
  <c r="H82" i="1"/>
  <c r="F83" i="1"/>
  <c r="G83" i="1"/>
  <c r="H83" i="1"/>
  <c r="F84" i="1"/>
  <c r="G84" i="1"/>
  <c r="H84" i="1"/>
  <c r="G86" i="1"/>
  <c r="H86" i="1"/>
  <c r="G87" i="1"/>
  <c r="H87" i="1"/>
  <c r="G88" i="1"/>
  <c r="H88" i="1"/>
  <c r="F89" i="1"/>
  <c r="G89" i="1"/>
  <c r="H89" i="1"/>
  <c r="G91" i="1"/>
  <c r="H91" i="1"/>
  <c r="G92" i="1"/>
  <c r="H92" i="1"/>
  <c r="G93" i="1"/>
  <c r="H93" i="1"/>
  <c r="F94" i="1"/>
  <c r="G94" i="1"/>
  <c r="H94" i="1"/>
  <c r="G96" i="1"/>
  <c r="H96" i="1"/>
  <c r="F97" i="1"/>
  <c r="G97" i="1"/>
  <c r="H97" i="1"/>
  <c r="F98" i="1"/>
  <c r="G98" i="1"/>
  <c r="H98" i="1"/>
</calcChain>
</file>

<file path=xl/sharedStrings.xml><?xml version="1.0" encoding="utf-8"?>
<sst xmlns="http://schemas.openxmlformats.org/spreadsheetml/2006/main" count="191" uniqueCount="148">
  <si>
    <t xml:space="preserve">Operations and Maintenance Facility East </t>
  </si>
  <si>
    <t>Financial Status Report</t>
  </si>
  <si>
    <t>Updated:</t>
  </si>
  <si>
    <t>Estimate Summary</t>
  </si>
  <si>
    <t>Total</t>
  </si>
  <si>
    <t>A</t>
  </si>
  <si>
    <t>B</t>
  </si>
  <si>
    <t>C</t>
  </si>
  <si>
    <t>D</t>
  </si>
  <si>
    <t>E</t>
  </si>
  <si>
    <t>F</t>
  </si>
  <si>
    <t>G</t>
  </si>
  <si>
    <t>DIV</t>
  </si>
  <si>
    <t>Description</t>
  </si>
  <si>
    <t>Design Development Budget</t>
  </si>
  <si>
    <t>Subcontractor</t>
  </si>
  <si>
    <t xml:space="preserve">Final Cost after buyout complete </t>
  </si>
  <si>
    <t>Projected 
Gains / 
Losses</t>
  </si>
  <si>
    <t>$/SF</t>
  </si>
  <si>
    <t>Amount</t>
  </si>
  <si>
    <t>Name</t>
  </si>
  <si>
    <t>DESIGN</t>
  </si>
  <si>
    <t>Site Survey, Geotechnical Report</t>
  </si>
  <si>
    <t>Hensel Phelps</t>
  </si>
  <si>
    <t>Schematic Design Development</t>
  </si>
  <si>
    <t xml:space="preserve">Design Development </t>
  </si>
  <si>
    <t>Construction Documents</t>
  </si>
  <si>
    <t>Construction Administration</t>
  </si>
  <si>
    <t>Subtotal - DESIGN</t>
  </si>
  <si>
    <t>PRECONSTRUCTION SERVICES</t>
  </si>
  <si>
    <t>Schedule Development</t>
  </si>
  <si>
    <t>Estimate Development</t>
  </si>
  <si>
    <t>Pre-Con General Conditions</t>
  </si>
  <si>
    <t>Subtotal - PRE CON</t>
  </si>
  <si>
    <t>GC</t>
  </si>
  <si>
    <t>General Conditions</t>
  </si>
  <si>
    <t>Subtotal - GC</t>
  </si>
  <si>
    <t xml:space="preserve"> </t>
  </si>
  <si>
    <t>BUILDING &amp; SITE</t>
  </si>
  <si>
    <t>Selective Demolition</t>
  </si>
  <si>
    <t>Demo Bob</t>
  </si>
  <si>
    <t xml:space="preserve">CMU GUY </t>
  </si>
  <si>
    <t>03B</t>
  </si>
  <si>
    <t xml:space="preserve">Concrete Paving </t>
  </si>
  <si>
    <t>Concrete Placement &amp; Finising</t>
  </si>
  <si>
    <t xml:space="preserve">Concrete Reinforcement </t>
  </si>
  <si>
    <t xml:space="preserve">Concrete Materials </t>
  </si>
  <si>
    <t xml:space="preserve">Concrete Formwork </t>
  </si>
  <si>
    <t xml:space="preserve">STRUCTURAL STEEL </t>
  </si>
  <si>
    <t>Perfection Erection</t>
  </si>
  <si>
    <t xml:space="preserve">Miscellaneous Metals &amp; STAIRS </t>
  </si>
  <si>
    <t>Roofing</t>
  </si>
  <si>
    <t>No Drips Roofing</t>
  </si>
  <si>
    <t>EXTERIOR - METAL PANELS - MOW</t>
  </si>
  <si>
    <t xml:space="preserve">EXTERIORS R US </t>
  </si>
  <si>
    <t>EXTERIOR - METAL PANELS - OMF</t>
  </si>
  <si>
    <t>Doors, Frames, Hardware - MOW</t>
  </si>
  <si>
    <t xml:space="preserve">Door guy </t>
  </si>
  <si>
    <t>Doors, Frames, Hardware - OMF</t>
  </si>
  <si>
    <t xml:space="preserve">Interior Glazing - MOW &amp; OMF </t>
  </si>
  <si>
    <t>Drywall / Framing- MOW</t>
  </si>
  <si>
    <t>DRYWALL GUY</t>
  </si>
  <si>
    <t>Drywall / Framing - OMF</t>
  </si>
  <si>
    <t>Tile</t>
  </si>
  <si>
    <t>Stone Hard</t>
  </si>
  <si>
    <t>Acoustical Ceiling</t>
  </si>
  <si>
    <t xml:space="preserve">Grid Guy </t>
  </si>
  <si>
    <t>Carpet, Resilient, RTF</t>
  </si>
  <si>
    <t>Christian Brothers</t>
  </si>
  <si>
    <t>Floor Leveling Allowance</t>
  </si>
  <si>
    <t>Paint &amp; Wall Covering</t>
  </si>
  <si>
    <t>Desert Streams, Inc.</t>
  </si>
  <si>
    <t>Final Cleaning</t>
  </si>
  <si>
    <t>Mr. Belvedere</t>
  </si>
  <si>
    <t>Signage - Interior</t>
  </si>
  <si>
    <t>Marco Polo Signs</t>
  </si>
  <si>
    <t xml:space="preserve">Signage - Exterior </t>
  </si>
  <si>
    <t xml:space="preserve">Casework &amp; Solid Surface Countertop </t>
  </si>
  <si>
    <t xml:space="preserve">Counter Dude </t>
  </si>
  <si>
    <t xml:space="preserve">Lockers ( Metal &amp; Plastic) </t>
  </si>
  <si>
    <t xml:space="preserve">Lockers R Us </t>
  </si>
  <si>
    <t xml:space="preserve">Racking &amp; Shelving </t>
  </si>
  <si>
    <t xml:space="preserve">Racks and All </t>
  </si>
  <si>
    <t xml:space="preserve">Toilet and Bathroom Accessories </t>
  </si>
  <si>
    <t xml:space="preserve">Accessories We R </t>
  </si>
  <si>
    <t>Toilet Partitions</t>
  </si>
  <si>
    <t xml:space="preserve">Partition Lady </t>
  </si>
  <si>
    <t xml:space="preserve">Whiting - Car Host, Truck Hoist &amp; Turntables </t>
  </si>
  <si>
    <t>train lift guy</t>
  </si>
  <si>
    <t>Wheel Lathe Equipment</t>
  </si>
  <si>
    <t xml:space="preserve">Sanding Equipment </t>
  </si>
  <si>
    <t xml:space="preserve">Train Wash Equipment </t>
  </si>
  <si>
    <t>Window Shades</t>
  </si>
  <si>
    <t>Peak-A-Boo Shades</t>
  </si>
  <si>
    <t>Elevator</t>
  </si>
  <si>
    <t>That'll Be Extra, Inc.</t>
  </si>
  <si>
    <t>Fire Protection</t>
  </si>
  <si>
    <t>A-1 Steak Sauce</t>
  </si>
  <si>
    <t xml:space="preserve">Plumbing </t>
  </si>
  <si>
    <t>Mario Bros. Plumping</t>
  </si>
  <si>
    <t>HVAC</t>
  </si>
  <si>
    <t>Tin Knockers &amp; Assoc.</t>
  </si>
  <si>
    <t>Electrical &amp; Low Voltage Infrastructure</t>
  </si>
  <si>
    <t>Cash Valley Electric</t>
  </si>
  <si>
    <t>Temp Lighting Allowance</t>
  </si>
  <si>
    <t xml:space="preserve">Site Work - Paving </t>
  </si>
  <si>
    <t>Landscapes R Us</t>
  </si>
  <si>
    <t xml:space="preserve">METAL WORKS </t>
  </si>
  <si>
    <t>Site Utilities</t>
  </si>
  <si>
    <t>Bali Construction</t>
  </si>
  <si>
    <t>Subtotal - BUILDING &amp; SITE</t>
  </si>
  <si>
    <t>PERMITS &amp; FEES</t>
  </si>
  <si>
    <t>Plan Check and Permit Fees</t>
  </si>
  <si>
    <t>Owner</t>
  </si>
  <si>
    <t>Encroachment Permit</t>
  </si>
  <si>
    <t>Subtotal - PERMITS</t>
  </si>
  <si>
    <t>-</t>
  </si>
  <si>
    <t>CONTINGENCY / RESERVES</t>
  </si>
  <si>
    <t>%</t>
  </si>
  <si>
    <t>Design</t>
  </si>
  <si>
    <t>Buyout</t>
  </si>
  <si>
    <t>Construction</t>
  </si>
  <si>
    <t>Subtotal - CONTINGENCY</t>
  </si>
  <si>
    <t>INSURANCE &amp; BONDS</t>
  </si>
  <si>
    <t>Builder's Risk</t>
  </si>
  <si>
    <t>GL Insurance</t>
  </si>
  <si>
    <t>Bond</t>
  </si>
  <si>
    <t>Subtotal - BOND &amp; INSURANCE</t>
  </si>
  <si>
    <t>FEES</t>
  </si>
  <si>
    <t>Contractor's Fee</t>
  </si>
  <si>
    <t>Subtotal - FEES</t>
  </si>
  <si>
    <t>TOTAL CONSTRUCTION COST</t>
  </si>
  <si>
    <t xml:space="preserve">Concrete Masonry (CMU) </t>
  </si>
  <si>
    <t>Site Modifications</t>
  </si>
  <si>
    <t xml:space="preserve">Track </t>
  </si>
  <si>
    <t xml:space="preserve">HP ATC -1 </t>
  </si>
  <si>
    <t>HP ATC -2</t>
  </si>
  <si>
    <t>HP ATC -3</t>
  </si>
  <si>
    <t>ATC - 1 (KING County Sewer Relocation)</t>
  </si>
  <si>
    <t>ATC - 2 (King County Side Sewer)</t>
  </si>
  <si>
    <t>ATC - 3 (TOD Phase 2 Shear Wall)</t>
  </si>
  <si>
    <t>03</t>
  </si>
  <si>
    <t>Wheel truing Dude</t>
  </si>
  <si>
    <t>RAILCORP</t>
  </si>
  <si>
    <t xml:space="preserve">Concrete - MOW </t>
  </si>
  <si>
    <t xml:space="preserve">Reinforcing - MOW </t>
  </si>
  <si>
    <t>Concrete - OMF</t>
  </si>
  <si>
    <t>Reinforcing - OMF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</si>
</sst>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/dd/yy;@"/>
    <numFmt numFmtId="165" formatCode="#,##0\ &quot;SF&quot;"/>
    <numFmt numFmtId="166" formatCode="00"/>
    <numFmt numFmtId="167" formatCode="_(&quot;$&quot;* #,##0_);[Red]_(&quot;$&quot;* \(#,##0\);_(&quot;$&quot;* &quot;-&quot;??_);_(@_)"/>
    <numFmt numFmtId="168" formatCode="#,##0.000_);\(#,##0.000\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b/>
      <sz val="11"/>
      <color theme="0"/>
      <name val="Arial"/>
      <family val="2"/>
    </font>
    <font>
      <b/>
      <sz val="11"/>
      <color indexed="9"/>
      <name val="Arial"/>
      <family val="2"/>
    </font>
    <font>
      <sz val="11"/>
      <name val="Calibri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39">
    <xf numFmtId="0" fontId="0" fillId="0" borderId="0" xfId="0"/>
    <xf numFmtId="49" fontId="2" fillId="0" borderId="0" xfId="0" applyNumberFormat="1" applyFont="1"/>
    <xf numFmtId="0" fontId="2" fillId="0" borderId="0" xfId="0" applyFont="1"/>
    <xf numFmtId="49" fontId="2" fillId="0" borderId="0" xfId="0" applyNumberFormat="1" applyFont="1" applyAlignment="1">
      <alignment horizontal="left"/>
    </xf>
    <xf numFmtId="0" fontId="2" fillId="0" borderId="0" xfId="0" applyFont="1" applyAlignment="1">
      <alignment horizontal="center"/>
    </xf>
    <xf numFmtId="49" fontId="2" fillId="0" borderId="0" xfId="0" applyNumberFormat="1" applyFont="1" applyAlignment="1">
      <alignment horizontal="center"/>
    </xf>
    <xf numFmtId="0" fontId="4" fillId="4" borderId="3" xfId="0" applyFont="1" applyFill="1" applyBorder="1" applyAlignment="1">
      <alignment horizontal="center"/>
    </xf>
    <xf numFmtId="0" fontId="3" fillId="0" borderId="7" xfId="0" applyFont="1" applyBorder="1" applyAlignment="1">
      <alignment horizontal="center"/>
    </xf>
    <xf numFmtId="14" fontId="3" fillId="0" borderId="7" xfId="0" applyNumberFormat="1" applyFont="1" applyBorder="1" applyAlignment="1">
      <alignment horizontal="center" vertical="center"/>
    </xf>
    <xf numFmtId="49" fontId="5" fillId="0" borderId="8" xfId="0" applyNumberFormat="1" applyFont="1" applyBorder="1" applyAlignment="1">
      <alignment horizontal="center"/>
    </xf>
    <xf numFmtId="49" fontId="3" fillId="0" borderId="8" xfId="0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top"/>
    </xf>
    <xf numFmtId="49" fontId="2" fillId="0" borderId="8" xfId="0" applyNumberFormat="1" applyFont="1" applyBorder="1"/>
    <xf numFmtId="0" fontId="3" fillId="0" borderId="11" xfId="0" applyFont="1" applyBorder="1" applyAlignment="1">
      <alignment horizontal="left" vertical="center" textRotation="90" wrapText="1"/>
    </xf>
    <xf numFmtId="0" fontId="3" fillId="0" borderId="14" xfId="0" applyFont="1" applyBorder="1" applyAlignment="1">
      <alignment horizontal="left" vertical="center" textRotation="90" wrapText="1"/>
    </xf>
    <xf numFmtId="49" fontId="3" fillId="0" borderId="12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49" fontId="2" fillId="5" borderId="17" xfId="0" applyNumberFormat="1" applyFont="1" applyFill="1" applyBorder="1" applyAlignment="1">
      <alignment horizontal="center"/>
    </xf>
    <xf numFmtId="39" fontId="2" fillId="5" borderId="11" xfId="0" applyNumberFormat="1" applyFont="1" applyFill="1" applyBorder="1" applyAlignment="1">
      <alignment horizontal="right"/>
    </xf>
    <xf numFmtId="37" fontId="2" fillId="5" borderId="10" xfId="0" applyNumberFormat="1" applyFont="1" applyFill="1" applyBorder="1" applyAlignment="1">
      <alignment horizontal="right"/>
    </xf>
    <xf numFmtId="37" fontId="2" fillId="5" borderId="11" xfId="0" applyNumberFormat="1" applyFont="1" applyFill="1" applyBorder="1" applyAlignment="1">
      <alignment horizontal="center"/>
    </xf>
    <xf numFmtId="37" fontId="6" fillId="5" borderId="8" xfId="0" applyNumberFormat="1" applyFont="1" applyFill="1" applyBorder="1" applyAlignment="1">
      <alignment horizontal="right"/>
    </xf>
    <xf numFmtId="37" fontId="6" fillId="5" borderId="11" xfId="0" applyNumberFormat="1" applyFont="1" applyFill="1" applyBorder="1" applyAlignment="1">
      <alignment horizontal="right"/>
    </xf>
    <xf numFmtId="166" fontId="2" fillId="0" borderId="17" xfId="0" quotePrefix="1" applyNumberFormat="1" applyFont="1" applyBorder="1" applyAlignment="1">
      <alignment horizontal="center"/>
    </xf>
    <xf numFmtId="39" fontId="2" fillId="0" borderId="11" xfId="0" applyNumberFormat="1" applyFont="1" applyBorder="1" applyAlignment="1">
      <alignment horizontal="right"/>
    </xf>
    <xf numFmtId="167" fontId="2" fillId="0" borderId="10" xfId="0" applyNumberFormat="1" applyFont="1" applyBorder="1" applyAlignment="1">
      <alignment horizontal="right"/>
    </xf>
    <xf numFmtId="167" fontId="2" fillId="0" borderId="11" xfId="0" applyNumberFormat="1" applyFont="1" applyBorder="1" applyAlignment="1">
      <alignment horizontal="center"/>
    </xf>
    <xf numFmtId="167" fontId="2" fillId="0" borderId="11" xfId="2" applyNumberFormat="1" applyFont="1" applyBorder="1" applyAlignment="1">
      <alignment horizontal="right"/>
    </xf>
    <xf numFmtId="166" fontId="2" fillId="0" borderId="17" xfId="0" applyNumberFormat="1" applyFont="1" applyBorder="1" applyAlignment="1">
      <alignment horizontal="center"/>
    </xf>
    <xf numFmtId="39" fontId="3" fillId="0" borderId="18" xfId="0" applyNumberFormat="1" applyFont="1" applyBorder="1" applyAlignment="1">
      <alignment horizontal="right"/>
    </xf>
    <xf numFmtId="167" fontId="3" fillId="0" borderId="19" xfId="0" applyNumberFormat="1" applyFont="1" applyBorder="1" applyAlignment="1">
      <alignment horizontal="right"/>
    </xf>
    <xf numFmtId="167" fontId="3" fillId="0" borderId="18" xfId="0" applyNumberFormat="1" applyFont="1" applyBorder="1" applyAlignment="1">
      <alignment horizontal="center"/>
    </xf>
    <xf numFmtId="39" fontId="2" fillId="5" borderId="11" xfId="0" applyNumberFormat="1" applyFont="1" applyFill="1" applyBorder="1" applyAlignment="1">
      <alignment horizontal="left"/>
    </xf>
    <xf numFmtId="167" fontId="2" fillId="5" borderId="10" xfId="0" applyNumberFormat="1" applyFont="1" applyFill="1" applyBorder="1" applyAlignment="1">
      <alignment horizontal="left"/>
    </xf>
    <xf numFmtId="167" fontId="2" fillId="5" borderId="11" xfId="0" applyNumberFormat="1" applyFont="1" applyFill="1" applyBorder="1" applyAlignment="1">
      <alignment horizontal="left"/>
    </xf>
    <xf numFmtId="167" fontId="2" fillId="5" borderId="8" xfId="0" applyNumberFormat="1" applyFont="1" applyFill="1" applyBorder="1" applyAlignment="1">
      <alignment horizontal="left"/>
    </xf>
    <xf numFmtId="167" fontId="2" fillId="0" borderId="11" xfId="2" applyNumberFormat="1" applyFont="1" applyFill="1" applyBorder="1" applyAlignment="1" applyProtection="1">
      <alignment horizontal="right"/>
      <protection locked="0"/>
    </xf>
    <xf numFmtId="167" fontId="2" fillId="0" borderId="11" xfId="0" applyNumberFormat="1" applyFont="1" applyBorder="1" applyAlignment="1" applyProtection="1">
      <alignment horizontal="center"/>
      <protection locked="0"/>
    </xf>
    <xf numFmtId="166" fontId="2" fillId="5" borderId="17" xfId="0" applyNumberFormat="1" applyFont="1" applyFill="1" applyBorder="1" applyAlignment="1">
      <alignment horizontal="center"/>
    </xf>
    <xf numFmtId="167" fontId="2" fillId="5" borderId="10" xfId="0" applyNumberFormat="1" applyFont="1" applyFill="1" applyBorder="1" applyAlignment="1">
      <alignment horizontal="right"/>
    </xf>
    <xf numFmtId="167" fontId="2" fillId="5" borderId="11" xfId="0" applyNumberFormat="1" applyFont="1" applyFill="1" applyBorder="1" applyAlignment="1">
      <alignment horizontal="center"/>
    </xf>
    <xf numFmtId="167" fontId="6" fillId="5" borderId="8" xfId="0" applyNumberFormat="1" applyFont="1" applyFill="1" applyBorder="1" applyAlignment="1">
      <alignment horizontal="right"/>
    </xf>
    <xf numFmtId="167" fontId="6" fillId="5" borderId="11" xfId="0" applyNumberFormat="1" applyFont="1" applyFill="1" applyBorder="1" applyAlignment="1">
      <alignment horizontal="right"/>
    </xf>
    <xf numFmtId="39" fontId="2" fillId="0" borderId="17" xfId="0" applyNumberFormat="1" applyFont="1" applyBorder="1" applyAlignment="1">
      <alignment horizontal="right"/>
    </xf>
    <xf numFmtId="167" fontId="2" fillId="0" borderId="0" xfId="0" applyNumberFormat="1" applyFont="1" applyAlignment="1">
      <alignment horizontal="center"/>
    </xf>
    <xf numFmtId="167" fontId="2" fillId="6" borderId="11" xfId="2" applyNumberFormat="1" applyFont="1" applyFill="1" applyBorder="1" applyAlignment="1">
      <alignment horizontal="right"/>
    </xf>
    <xf numFmtId="167" fontId="2" fillId="0" borderId="11" xfId="2" applyNumberFormat="1" applyFont="1" applyFill="1" applyBorder="1" applyAlignment="1">
      <alignment horizontal="right"/>
    </xf>
    <xf numFmtId="39" fontId="7" fillId="0" borderId="18" xfId="0" applyNumberFormat="1" applyFont="1" applyBorder="1" applyAlignment="1">
      <alignment horizontal="right"/>
    </xf>
    <xf numFmtId="167" fontId="7" fillId="0" borderId="19" xfId="0" applyNumberFormat="1" applyFont="1" applyBorder="1" applyAlignment="1">
      <alignment horizontal="right"/>
    </xf>
    <xf numFmtId="167" fontId="7" fillId="0" borderId="18" xfId="0" applyNumberFormat="1" applyFont="1" applyBorder="1" applyAlignment="1">
      <alignment horizontal="center"/>
    </xf>
    <xf numFmtId="167" fontId="3" fillId="5" borderId="11" xfId="0" applyNumberFormat="1" applyFont="1" applyFill="1" applyBorder="1" applyAlignment="1">
      <alignment horizontal="center"/>
    </xf>
    <xf numFmtId="167" fontId="2" fillId="0" borderId="11" xfId="1" applyNumberFormat="1" applyFont="1" applyBorder="1" applyAlignment="1">
      <alignment horizontal="right"/>
    </xf>
    <xf numFmtId="167" fontId="8" fillId="0" borderId="10" xfId="0" applyNumberFormat="1" applyFont="1" applyBorder="1" applyAlignment="1">
      <alignment horizontal="right"/>
    </xf>
    <xf numFmtId="39" fontId="2" fillId="5" borderId="11" xfId="0" applyNumberFormat="1" applyFont="1" applyFill="1" applyBorder="1" applyAlignment="1">
      <alignment horizontal="center"/>
    </xf>
    <xf numFmtId="166" fontId="2" fillId="0" borderId="17" xfId="0" applyNumberFormat="1" applyFont="1" applyBorder="1" applyAlignment="1" applyProtection="1">
      <alignment horizontal="center"/>
      <protection locked="0"/>
    </xf>
    <xf numFmtId="10" fontId="2" fillId="0" borderId="11" xfId="3" applyNumberFormat="1" applyFont="1" applyFill="1" applyBorder="1" applyAlignment="1">
      <alignment horizontal="right"/>
    </xf>
    <xf numFmtId="167" fontId="7" fillId="0" borderId="18" xfId="0" applyNumberFormat="1" applyFont="1" applyBorder="1" applyAlignment="1">
      <alignment horizontal="right"/>
    </xf>
    <xf numFmtId="10" fontId="2" fillId="0" borderId="11" xfId="3" applyNumberFormat="1" applyFont="1" applyFill="1" applyBorder="1" applyAlignment="1" applyProtection="1">
      <alignment horizontal="right"/>
      <protection locked="0"/>
    </xf>
    <xf numFmtId="39" fontId="7" fillId="0" borderId="20" xfId="0" applyNumberFormat="1" applyFont="1" applyBorder="1" applyAlignment="1">
      <alignment horizontal="right"/>
    </xf>
    <xf numFmtId="167" fontId="7" fillId="0" borderId="21" xfId="0" applyNumberFormat="1" applyFont="1" applyBorder="1" applyAlignment="1">
      <alignment horizontal="right"/>
    </xf>
    <xf numFmtId="167" fontId="7" fillId="0" borderId="20" xfId="0" applyNumberFormat="1" applyFont="1" applyBorder="1" applyAlignment="1">
      <alignment horizontal="center"/>
    </xf>
    <xf numFmtId="167" fontId="7" fillId="0" borderId="20" xfId="0" applyNumberFormat="1" applyFont="1" applyBorder="1" applyAlignment="1">
      <alignment horizontal="right"/>
    </xf>
    <xf numFmtId="49" fontId="3" fillId="0" borderId="22" xfId="0" applyNumberFormat="1" applyFont="1" applyBorder="1" applyAlignment="1">
      <alignment horizontal="center" vertical="center"/>
    </xf>
    <xf numFmtId="39" fontId="3" fillId="0" borderId="24" xfId="0" applyNumberFormat="1" applyFont="1" applyBorder="1" applyAlignment="1">
      <alignment horizontal="right" vertical="center"/>
    </xf>
    <xf numFmtId="167" fontId="3" fillId="0" borderId="25" xfId="0" applyNumberFormat="1" applyFont="1" applyBorder="1" applyAlignment="1">
      <alignment horizontal="right" vertical="center"/>
    </xf>
    <xf numFmtId="167" fontId="3" fillId="0" borderId="25" xfId="0" applyNumberFormat="1" applyFont="1" applyBorder="1" applyAlignment="1">
      <alignment horizontal="center" vertical="center"/>
    </xf>
    <xf numFmtId="168" fontId="2" fillId="0" borderId="0" xfId="0" applyNumberFormat="1" applyFont="1"/>
    <xf numFmtId="49" fontId="2" fillId="0" borderId="0" xfId="0" applyNumberFormat="1" applyFont="1" applyAlignment="1">
      <alignment horizontal="center" vertical="top"/>
    </xf>
    <xf numFmtId="0" fontId="2" fillId="0" borderId="0" xfId="0" applyFont="1" applyAlignment="1">
      <alignment horizontal="center" vertical="top"/>
    </xf>
    <xf numFmtId="37" fontId="2" fillId="0" borderId="0" xfId="0" applyNumberFormat="1" applyFont="1" applyAlignment="1">
      <alignment horizontal="center" vertical="top"/>
    </xf>
    <xf numFmtId="0" fontId="2" fillId="0" borderId="0" xfId="0" applyFont="1" applyAlignment="1">
      <alignment horizontal="right" vertical="top"/>
    </xf>
    <xf numFmtId="0" fontId="2" fillId="0" borderId="0" xfId="0" applyFont="1" applyAlignment="1">
      <alignment horizontal="right"/>
    </xf>
    <xf numFmtId="167" fontId="2" fillId="0" borderId="11" xfId="0" applyNumberFormat="1" applyFont="1" applyBorder="1" applyAlignment="1" applyProtection="1">
      <alignment horizontal="right"/>
      <protection locked="0"/>
    </xf>
    <xf numFmtId="0" fontId="2" fillId="0" borderId="0" xfId="0" applyFont="1" applyAlignment="1"/>
    <xf numFmtId="164" fontId="2" fillId="0" borderId="0" xfId="0" applyNumberFormat="1" applyFont="1" applyAlignment="1"/>
    <xf numFmtId="0" fontId="3" fillId="0" borderId="9" xfId="0" applyFont="1" applyBorder="1" applyAlignment="1"/>
    <xf numFmtId="0" fontId="3" fillId="0" borderId="9" xfId="0" applyFont="1" applyBorder="1" applyAlignment="1">
      <alignment vertical="center"/>
    </xf>
    <xf numFmtId="0" fontId="3" fillId="0" borderId="15" xfId="0" applyFont="1" applyBorder="1" applyAlignment="1"/>
    <xf numFmtId="0" fontId="3" fillId="5" borderId="9" xfId="0" applyFont="1" applyFill="1" applyBorder="1" applyAlignment="1"/>
    <xf numFmtId="0" fontId="2" fillId="0" borderId="9" xfId="0" applyFont="1" applyBorder="1" applyAlignment="1"/>
    <xf numFmtId="0" fontId="2" fillId="0" borderId="9" xfId="0" applyFont="1" applyBorder="1" applyAlignment="1">
      <alignment vertical="center"/>
    </xf>
    <xf numFmtId="0" fontId="8" fillId="0" borderId="9" xfId="0" applyFont="1" applyBorder="1" applyAlignment="1"/>
    <xf numFmtId="0" fontId="8" fillId="0" borderId="9" xfId="0" applyFont="1" applyBorder="1" applyAlignment="1" applyProtection="1">
      <protection locked="0"/>
    </xf>
    <xf numFmtId="0" fontId="3" fillId="0" borderId="23" xfId="0" applyFont="1" applyBorder="1" applyAlignment="1">
      <alignment vertical="center"/>
    </xf>
    <xf numFmtId="0" fontId="2" fillId="0" borderId="0" xfId="0" applyFont="1" applyAlignment="1">
      <alignment vertical="top"/>
    </xf>
    <xf numFmtId="0" fontId="3" fillId="5" borderId="9" xfId="0" applyFont="1" applyFill="1" applyBorder="1" applyAlignment="1">
      <alignment horizontal="center"/>
    </xf>
    <xf numFmtId="10" fontId="8" fillId="0" borderId="11" xfId="3" applyNumberFormat="1" applyFont="1" applyFill="1" applyBorder="1" applyAlignment="1" applyProtection="1">
      <protection locked="0"/>
    </xf>
    <xf numFmtId="10" fontId="2" fillId="0" borderId="11" xfId="3" applyNumberFormat="1" applyFont="1" applyFill="1" applyBorder="1" applyAlignment="1"/>
    <xf numFmtId="39" fontId="2" fillId="0" borderId="8" xfId="0" applyNumberFormat="1" applyFont="1" applyBorder="1" applyAlignment="1">
      <alignment horizontal="right"/>
    </xf>
    <xf numFmtId="167" fontId="2" fillId="0" borderId="10" xfId="0" applyNumberFormat="1" applyFont="1" applyBorder="1" applyAlignment="1" applyProtection="1">
      <alignment horizontal="center"/>
      <protection locked="0"/>
    </xf>
    <xf numFmtId="167" fontId="2" fillId="0" borderId="10" xfId="2" applyNumberFormat="1" applyFont="1" applyBorder="1" applyAlignment="1">
      <alignment horizontal="right"/>
    </xf>
    <xf numFmtId="0" fontId="2" fillId="0" borderId="9" xfId="0" applyFont="1" applyBorder="1"/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top" wrapText="1"/>
    </xf>
    <xf numFmtId="167" fontId="2" fillId="0" borderId="0" xfId="0" applyNumberFormat="1" applyFont="1"/>
    <xf numFmtId="49" fontId="3" fillId="0" borderId="2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37" fontId="2" fillId="5" borderId="8" xfId="0" applyNumberFormat="1" applyFont="1" applyFill="1" applyBorder="1" applyAlignment="1">
      <alignment horizontal="center"/>
    </xf>
    <xf numFmtId="167" fontId="2" fillId="5" borderId="8" xfId="0" applyNumberFormat="1" applyFont="1" applyFill="1" applyBorder="1" applyAlignment="1">
      <alignment horizontal="center"/>
    </xf>
    <xf numFmtId="167" fontId="3" fillId="5" borderId="8" xfId="0" applyNumberFormat="1" applyFont="1" applyFill="1" applyBorder="1" applyAlignment="1">
      <alignment horizontal="center"/>
    </xf>
    <xf numFmtId="14" fontId="3" fillId="0" borderId="6" xfId="0" applyNumberFormat="1" applyFont="1" applyBorder="1" applyAlignment="1">
      <alignment horizontal="center" vertical="center"/>
    </xf>
    <xf numFmtId="14" fontId="2" fillId="0" borderId="13" xfId="0" applyNumberFormat="1" applyFont="1" applyBorder="1" applyAlignment="1">
      <alignment horizontal="center" vertical="top" shrinkToFit="1"/>
    </xf>
    <xf numFmtId="0" fontId="3" fillId="0" borderId="13" xfId="0" applyFont="1" applyBorder="1" applyAlignment="1">
      <alignment horizontal="center"/>
    </xf>
    <xf numFmtId="165" fontId="3" fillId="0" borderId="0" xfId="0" applyNumberFormat="1" applyFont="1" applyBorder="1" applyAlignment="1"/>
    <xf numFmtId="0" fontId="3" fillId="0" borderId="26" xfId="0" applyFont="1" applyBorder="1" applyAlignment="1">
      <alignment horizontal="left" vertical="center" textRotation="90" wrapText="1"/>
    </xf>
    <xf numFmtId="14" fontId="2" fillId="0" borderId="13" xfId="0" applyNumberFormat="1" applyFont="1" applyBorder="1" applyAlignment="1">
      <alignment horizontal="center" vertical="top" wrapText="1"/>
    </xf>
    <xf numFmtId="0" fontId="3" fillId="0" borderId="27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2" fontId="2" fillId="0" borderId="11" xfId="0" applyNumberFormat="1" applyFont="1" applyBorder="1" applyAlignment="1">
      <alignment horizontal="center"/>
    </xf>
    <xf numFmtId="2" fontId="7" fillId="0" borderId="18" xfId="0" applyNumberFormat="1" applyFont="1" applyBorder="1" applyAlignment="1">
      <alignment horizontal="center"/>
    </xf>
    <xf numFmtId="2" fontId="3" fillId="0" borderId="18" xfId="0" applyNumberFormat="1" applyFont="1" applyBorder="1" applyAlignment="1">
      <alignment horizontal="center"/>
    </xf>
    <xf numFmtId="2" fontId="2" fillId="5" borderId="8" xfId="0" applyNumberFormat="1" applyFont="1" applyFill="1" applyBorder="1" applyAlignment="1">
      <alignment horizontal="center"/>
    </xf>
    <xf numFmtId="2" fontId="3" fillId="0" borderId="19" xfId="0" applyNumberFormat="1" applyFont="1" applyBorder="1" applyAlignment="1">
      <alignment horizontal="center"/>
    </xf>
    <xf numFmtId="9" fontId="2" fillId="0" borderId="11" xfId="3" applyFont="1" applyFill="1" applyBorder="1" applyAlignment="1" applyProtection="1">
      <alignment horizontal="right"/>
      <protection locked="0"/>
    </xf>
    <xf numFmtId="2" fontId="3" fillId="0" borderId="25" xfId="0" applyNumberFormat="1" applyFont="1" applyBorder="1" applyAlignment="1">
      <alignment horizontal="center" vertical="center"/>
    </xf>
    <xf numFmtId="2" fontId="7" fillId="0" borderId="20" xfId="0" applyNumberFormat="1" applyFont="1" applyBorder="1" applyAlignment="1">
      <alignment horizontal="center"/>
    </xf>
    <xf numFmtId="2" fontId="7" fillId="0" borderId="19" xfId="0" applyNumberFormat="1" applyFont="1" applyBorder="1" applyAlignment="1">
      <alignment horizontal="center"/>
    </xf>
    <xf numFmtId="0" fontId="3" fillId="0" borderId="0" xfId="0" applyFont="1" applyAlignment="1">
      <alignment horizontal="right"/>
    </xf>
    <xf numFmtId="39" fontId="2" fillId="4" borderId="8" xfId="0" applyNumberFormat="1" applyFont="1" applyFill="1" applyBorder="1" applyAlignment="1">
      <alignment horizontal="center"/>
    </xf>
    <xf numFmtId="39" fontId="2" fillId="4" borderId="0" xfId="0" applyNumberFormat="1" applyFont="1" applyFill="1" applyAlignment="1">
      <alignment horizontal="center"/>
    </xf>
    <xf numFmtId="39" fontId="2" fillId="4" borderId="10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2" fillId="2" borderId="1" xfId="0" applyFont="1" applyFill="1" applyBorder="1"/>
    <xf numFmtId="0" fontId="3" fillId="3" borderId="3" xfId="0" applyFont="1" applyFill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165" fontId="3" fillId="0" borderId="8" xfId="0" applyNumberFormat="1" applyFont="1" applyBorder="1" applyAlignment="1">
      <alignment horizontal="center"/>
    </xf>
    <xf numFmtId="165" fontId="3" fillId="0" borderId="0" xfId="0" applyNumberFormat="1" applyFont="1" applyBorder="1" applyAlignment="1">
      <alignment horizontal="center"/>
    </xf>
    <xf numFmtId="14" fontId="3" fillId="0" borderId="12" xfId="0" applyNumberFormat="1" applyFont="1" applyBorder="1" applyAlignment="1">
      <alignment horizontal="center"/>
    </xf>
    <xf numFmtId="14" fontId="3" fillId="0" borderId="26" xfId="0" applyNumberFormat="1" applyFont="1" applyBorder="1" applyAlignment="1">
      <alignment horizontal="center"/>
    </xf>
    <xf numFmtId="0" fontId="3" fillId="0" borderId="10" xfId="0" applyFont="1" applyBorder="1" applyAlignment="1">
      <alignment horizontal="center" vertical="top" wrapText="1"/>
    </xf>
    <xf numFmtId="167" fontId="2" fillId="0" borderId="0" xfId="2" applyNumberFormat="1" applyFont="1" applyBorder="1" applyAlignment="1">
      <alignment horizontal="right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36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128120</xdr:colOff>
      <xdr:row>0</xdr:row>
      <xdr:rowOff>89276</xdr:rowOff>
    </xdr:from>
    <xdr:to>
      <xdr:col>2</xdr:col>
      <xdr:colOff>485775</xdr:colOff>
      <xdr:row>3</xdr:row>
      <xdr:rowOff>28575</xdr:rowOff>
    </xdr:to>
    <xdr:pic>
      <xdr:nvPicPr>
        <xdr:cNvPr id="2" name="Picture 563" descr="HP Standard Logo.png">
          <a:extLst>
            <a:ext uri="{FF2B5EF4-FFF2-40B4-BE49-F238E27FC236}">
              <a16:creationId xmlns:a16="http://schemas.microsoft.com/office/drawing/2014/main" id="{EEC29BCE-25A4-476D-BA50-265560352C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128120" y="89276"/>
          <a:ext cx="3872380" cy="7203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X.1.1%20GENERAL%20SUMMARY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X.1.1%20FSR%20Template%20(%20Day%201%20&amp;%202)%20COP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Y 1 "/>
    </sheetNames>
    <sheetDataSet>
      <sheetData sheetId="0">
        <row r="25">
          <cell r="D25"/>
        </row>
        <row r="29">
          <cell r="D29"/>
        </row>
        <row r="41">
          <cell r="D41">
            <v>3852000</v>
          </cell>
        </row>
        <row r="43">
          <cell r="D43"/>
        </row>
        <row r="79">
          <cell r="C79">
            <v>7.0589722222222226</v>
          </cell>
          <cell r="D79">
            <v>1270615</v>
          </cell>
        </row>
        <row r="80">
          <cell r="C80" t="str">
            <v>%</v>
          </cell>
        </row>
        <row r="81">
          <cell r="C81"/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Y 1 "/>
      <sheetName val="DAY 2"/>
    </sheetNames>
    <sheetDataSet>
      <sheetData sheetId="0">
        <row r="25">
          <cell r="D25">
            <v>14379148</v>
          </cell>
        </row>
        <row r="37">
          <cell r="D37">
            <v>3852000</v>
          </cell>
        </row>
        <row r="38">
          <cell r="D38">
            <v>1220000</v>
          </cell>
        </row>
        <row r="43">
          <cell r="D43">
            <v>1750000</v>
          </cell>
        </row>
        <row r="59">
          <cell r="D59">
            <v>915000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E20304-CEDE-468E-85E7-1C396BA196F3}">
  <dimension ref="A1:K101"/>
  <sheetViews>
    <sheetView tabSelected="1" topLeftCell="A22" workbookViewId="0">
      <selection activeCell="J45" sqref="J45"/>
    </sheetView>
  </sheetViews>
  <sheetFormatPr defaultColWidth="9.140625" defaultRowHeight="14.25" x14ac:dyDescent="0.2"/>
  <cols>
    <col min="1" max="1" width="10.140625" style="1" bestFit="1" customWidth="1"/>
    <col min="2" max="2" width="42.5703125" style="74" customWidth="1"/>
    <col min="3" max="3" width="10.5703125" style="2" bestFit="1" customWidth="1"/>
    <col min="4" max="4" width="18.28515625" style="2" bestFit="1" customWidth="1"/>
    <col min="5" max="5" width="25" style="2" customWidth="1"/>
    <col min="6" max="6" width="10" style="2" customWidth="1"/>
    <col min="7" max="7" width="18.28515625" style="2" customWidth="1"/>
    <col min="8" max="8" width="16.7109375" style="2" customWidth="1"/>
    <col min="9" max="10" width="9.140625" style="2"/>
    <col min="11" max="11" width="1.7109375" style="2" bestFit="1" customWidth="1"/>
    <col min="12" max="16384" width="9.140625" style="2"/>
  </cols>
  <sheetData>
    <row r="1" spans="1:8" ht="27" customHeight="1" x14ac:dyDescent="0.25">
      <c r="A1" s="121" t="s">
        <v>0</v>
      </c>
      <c r="B1" s="121"/>
      <c r="C1" s="121"/>
      <c r="D1" s="121"/>
      <c r="E1" s="121"/>
      <c r="F1" s="121"/>
      <c r="G1" s="121"/>
      <c r="H1" s="121"/>
    </row>
    <row r="2" spans="1:8" ht="15" x14ac:dyDescent="0.25">
      <c r="A2" s="121" t="s">
        <v>1</v>
      </c>
      <c r="B2" s="121"/>
      <c r="C2" s="121"/>
      <c r="D2" s="121"/>
      <c r="E2" s="121"/>
      <c r="F2" s="121"/>
      <c r="G2" s="121"/>
      <c r="H2" s="121"/>
    </row>
    <row r="3" spans="1:8" ht="20.100000000000001" customHeight="1" x14ac:dyDescent="0.2">
      <c r="A3" s="3"/>
      <c r="C3" s="4"/>
    </row>
    <row r="4" spans="1:8" ht="35.25" customHeight="1" thickBot="1" x14ac:dyDescent="0.25">
      <c r="A4" s="5" t="s">
        <v>2</v>
      </c>
      <c r="B4" s="75">
        <f ca="1">NOW()</f>
        <v>44225.463283449077</v>
      </c>
    </row>
    <row r="5" spans="1:8" ht="15.75" thickBot="1" x14ac:dyDescent="0.3">
      <c r="A5" s="125" t="s">
        <v>3</v>
      </c>
      <c r="B5" s="126"/>
      <c r="C5" s="126"/>
      <c r="D5" s="126"/>
      <c r="E5" s="127"/>
      <c r="F5" s="127"/>
      <c r="G5" s="127"/>
      <c r="H5" s="6" t="s">
        <v>4</v>
      </c>
    </row>
    <row r="6" spans="1:8" s="100" customFormat="1" ht="15.75" thickBot="1" x14ac:dyDescent="0.3">
      <c r="A6" s="97" t="s">
        <v>5</v>
      </c>
      <c r="B6" s="99" t="s">
        <v>6</v>
      </c>
      <c r="C6" s="128" t="s">
        <v>7</v>
      </c>
      <c r="D6" s="129"/>
      <c r="E6" s="98" t="s">
        <v>8</v>
      </c>
      <c r="F6" s="93" t="s">
        <v>9</v>
      </c>
      <c r="G6" s="93" t="s">
        <v>10</v>
      </c>
      <c r="H6" s="8" t="s">
        <v>11</v>
      </c>
    </row>
    <row r="7" spans="1:8" ht="10.5" customHeight="1" x14ac:dyDescent="0.25">
      <c r="A7" s="9"/>
      <c r="B7" s="76"/>
      <c r="C7" s="128"/>
      <c r="D7" s="130"/>
      <c r="E7" s="7"/>
      <c r="F7" s="110"/>
      <c r="G7" s="94"/>
      <c r="H7" s="104"/>
    </row>
    <row r="8" spans="1:8" ht="45" x14ac:dyDescent="0.2">
      <c r="A8" s="10" t="s">
        <v>12</v>
      </c>
      <c r="B8" s="77" t="s">
        <v>13</v>
      </c>
      <c r="C8" s="131" t="s">
        <v>14</v>
      </c>
      <c r="D8" s="132"/>
      <c r="E8" s="11" t="s">
        <v>15</v>
      </c>
      <c r="F8" s="132" t="s">
        <v>16</v>
      </c>
      <c r="G8" s="137"/>
      <c r="H8" s="95" t="s">
        <v>17</v>
      </c>
    </row>
    <row r="9" spans="1:8" ht="15" x14ac:dyDescent="0.25">
      <c r="A9" s="12"/>
      <c r="B9" s="76"/>
      <c r="C9" s="133">
        <v>180000</v>
      </c>
      <c r="D9" s="134"/>
      <c r="E9" s="13"/>
      <c r="F9" s="107"/>
      <c r="G9" s="95"/>
      <c r="H9" s="95"/>
    </row>
    <row r="10" spans="1:8" ht="15.75" thickBot="1" x14ac:dyDescent="0.3">
      <c r="A10" s="12"/>
      <c r="B10" s="76"/>
      <c r="C10" s="135"/>
      <c r="D10" s="136"/>
      <c r="E10" s="14"/>
      <c r="F10" s="108"/>
      <c r="G10" s="109"/>
      <c r="H10" s="105"/>
    </row>
    <row r="11" spans="1:8" ht="15.75" thickBot="1" x14ac:dyDescent="0.3">
      <c r="A11" s="15"/>
      <c r="B11" s="78"/>
      <c r="C11" s="16" t="s">
        <v>18</v>
      </c>
      <c r="D11" s="17" t="s">
        <v>19</v>
      </c>
      <c r="E11" s="111" t="s">
        <v>20</v>
      </c>
      <c r="F11" s="16" t="s">
        <v>18</v>
      </c>
      <c r="G11" s="106" t="s">
        <v>19</v>
      </c>
      <c r="H11" s="16" t="s">
        <v>19</v>
      </c>
    </row>
    <row r="12" spans="1:8" ht="15" x14ac:dyDescent="0.25">
      <c r="A12" s="18"/>
      <c r="B12" s="86" t="s">
        <v>21</v>
      </c>
      <c r="C12" s="19"/>
      <c r="D12" s="20"/>
      <c r="E12" s="21"/>
      <c r="F12" s="101"/>
      <c r="G12" s="22"/>
      <c r="H12" s="23"/>
    </row>
    <row r="13" spans="1:8" x14ac:dyDescent="0.2">
      <c r="A13" s="24">
        <v>0</v>
      </c>
      <c r="B13" s="80" t="s">
        <v>22</v>
      </c>
      <c r="C13" s="25">
        <f>IF(D13="","",D13/$C$9)</f>
        <v>4.166666666666667</v>
      </c>
      <c r="D13" s="26">
        <v>750000</v>
      </c>
      <c r="E13" s="27" t="s">
        <v>23</v>
      </c>
      <c r="F13" s="112">
        <f>IF(G13="","",G13/$C$9)</f>
        <v>4.166666666666667</v>
      </c>
      <c r="G13" s="28">
        <f>D13</f>
        <v>750000</v>
      </c>
      <c r="H13" s="28">
        <f>G13-D13</f>
        <v>0</v>
      </c>
    </row>
    <row r="14" spans="1:8" x14ac:dyDescent="0.2">
      <c r="A14" s="24">
        <v>0</v>
      </c>
      <c r="B14" s="80" t="s">
        <v>24</v>
      </c>
      <c r="C14" s="25">
        <f>IF(D14="","",D14/$C$9)</f>
        <v>26.388888888888889</v>
      </c>
      <c r="D14" s="26">
        <v>4750000</v>
      </c>
      <c r="E14" s="27" t="s">
        <v>23</v>
      </c>
      <c r="F14" s="112">
        <f t="shared" ref="F14:F18" si="0">IF(G14="","",G14/$C$9)</f>
        <v>26.388888888888889</v>
      </c>
      <c r="G14" s="28">
        <f>D14</f>
        <v>4750000</v>
      </c>
      <c r="H14" s="28">
        <f>G14-D14</f>
        <v>0</v>
      </c>
    </row>
    <row r="15" spans="1:8" x14ac:dyDescent="0.2">
      <c r="A15" s="24">
        <v>0</v>
      </c>
      <c r="B15" s="80" t="s">
        <v>25</v>
      </c>
      <c r="C15" s="25">
        <f>IF(D15="","",D15/$C$9)</f>
        <v>26.322222222222223</v>
      </c>
      <c r="D15" s="26">
        <v>4738000</v>
      </c>
      <c r="E15" s="27" t="s">
        <v>23</v>
      </c>
      <c r="F15" s="112">
        <f t="shared" si="0"/>
        <v>26.322222222222223</v>
      </c>
      <c r="G15" s="28">
        <f>D15</f>
        <v>4738000</v>
      </c>
      <c r="H15" s="28">
        <f>G15-D15</f>
        <v>0</v>
      </c>
    </row>
    <row r="16" spans="1:8" x14ac:dyDescent="0.2">
      <c r="A16" s="24">
        <v>0</v>
      </c>
      <c r="B16" s="80" t="s">
        <v>26</v>
      </c>
      <c r="C16" s="25">
        <f>IF(D16="","",D16/$C$9)</f>
        <v>26.5</v>
      </c>
      <c r="D16" s="26">
        <v>4770000</v>
      </c>
      <c r="E16" s="27" t="s">
        <v>23</v>
      </c>
      <c r="F16" s="112">
        <f t="shared" si="0"/>
        <v>26.5</v>
      </c>
      <c r="G16" s="28">
        <f>D16</f>
        <v>4770000</v>
      </c>
      <c r="H16" s="28">
        <f>G16-D16</f>
        <v>0</v>
      </c>
    </row>
    <row r="17" spans="1:8" x14ac:dyDescent="0.2">
      <c r="A17" s="24">
        <v>0</v>
      </c>
      <c r="B17" s="80" t="s">
        <v>27</v>
      </c>
      <c r="C17" s="25">
        <f>IF(D17="","",D17/$C$9)</f>
        <v>6.9444444444444446</v>
      </c>
      <c r="D17" s="26">
        <v>1250000</v>
      </c>
      <c r="E17" s="27" t="s">
        <v>23</v>
      </c>
      <c r="F17" s="112">
        <f t="shared" si="0"/>
        <v>6.9444444444444446</v>
      </c>
      <c r="G17" s="28">
        <f>D17</f>
        <v>1250000</v>
      </c>
      <c r="H17" s="28">
        <f>G17-D17</f>
        <v>0</v>
      </c>
    </row>
    <row r="18" spans="1:8" ht="15" x14ac:dyDescent="0.25">
      <c r="A18" s="29"/>
      <c r="B18" s="76" t="s">
        <v>28</v>
      </c>
      <c r="C18" s="30">
        <f>+D18/$C$9</f>
        <v>90.322222222222223</v>
      </c>
      <c r="D18" s="31">
        <f>SUM(D13:D17)</f>
        <v>16258000</v>
      </c>
      <c r="E18" s="32"/>
      <c r="F18" s="114">
        <f t="shared" si="0"/>
        <v>90.322222222222223</v>
      </c>
      <c r="G18" s="31">
        <f>SUM(G13:G17)</f>
        <v>16258000</v>
      </c>
      <c r="H18" s="31">
        <f>SUM(H13:H17)</f>
        <v>0</v>
      </c>
    </row>
    <row r="19" spans="1:8" ht="15" x14ac:dyDescent="0.25">
      <c r="A19" s="18"/>
      <c r="B19" s="86" t="s">
        <v>29</v>
      </c>
      <c r="C19" s="19"/>
      <c r="D19" s="20"/>
      <c r="E19" s="21"/>
      <c r="F19" s="115"/>
      <c r="G19" s="22"/>
      <c r="H19" s="23"/>
    </row>
    <row r="20" spans="1:8" x14ac:dyDescent="0.2">
      <c r="A20" s="24">
        <v>0</v>
      </c>
      <c r="B20" s="80" t="s">
        <v>30</v>
      </c>
      <c r="C20" s="25">
        <f>IF(D20="","",D20/$C$9)</f>
        <v>0.50666666666666671</v>
      </c>
      <c r="D20" s="26">
        <f>71680+19520</f>
        <v>91200</v>
      </c>
      <c r="E20" s="27" t="s">
        <v>23</v>
      </c>
      <c r="F20" s="112">
        <f>IF(G20="","",G20/$C$9)</f>
        <v>0.50666666666666671</v>
      </c>
      <c r="G20" s="28">
        <f>D20</f>
        <v>91200</v>
      </c>
      <c r="H20" s="28">
        <f>D20-G20</f>
        <v>0</v>
      </c>
    </row>
    <row r="21" spans="1:8" x14ac:dyDescent="0.2">
      <c r="A21" s="24">
        <v>0</v>
      </c>
      <c r="B21" s="80" t="s">
        <v>31</v>
      </c>
      <c r="C21" s="25">
        <f>IF(D21="","",D21/$C$9)</f>
        <v>0.5955555555555555</v>
      </c>
      <c r="D21" s="26">
        <f>54400+52800</f>
        <v>107200</v>
      </c>
      <c r="E21" s="27" t="s">
        <v>23</v>
      </c>
      <c r="F21" s="112">
        <f>IF(G21="","",G21/$C$9)</f>
        <v>0.5955555555555555</v>
      </c>
      <c r="G21" s="28">
        <f>D21</f>
        <v>107200</v>
      </c>
      <c r="H21" s="28">
        <f>D21-G21</f>
        <v>0</v>
      </c>
    </row>
    <row r="22" spans="1:8" x14ac:dyDescent="0.2">
      <c r="A22" s="24">
        <v>0</v>
      </c>
      <c r="B22" s="80" t="s">
        <v>32</v>
      </c>
      <c r="C22" s="25">
        <f>IF(D22="","",D22/$C$9)</f>
        <v>0.27777777777777779</v>
      </c>
      <c r="D22" s="26">
        <v>50000</v>
      </c>
      <c r="E22" s="27" t="s">
        <v>23</v>
      </c>
      <c r="F22" s="112">
        <f>IF(G22="","",G22/$C$9)</f>
        <v>0.27777777777777779</v>
      </c>
      <c r="G22" s="28">
        <f>D22</f>
        <v>50000</v>
      </c>
      <c r="H22" s="28">
        <f>D22-G22</f>
        <v>0</v>
      </c>
    </row>
    <row r="23" spans="1:8" ht="15" x14ac:dyDescent="0.25">
      <c r="A23" s="29"/>
      <c r="B23" s="76" t="s">
        <v>33</v>
      </c>
      <c r="C23" s="30">
        <f>+D23/$C$9</f>
        <v>1.38</v>
      </c>
      <c r="D23" s="31">
        <f>SUM(D20:D22)</f>
        <v>248400</v>
      </c>
      <c r="E23" s="32"/>
      <c r="F23" s="116">
        <f>+G23/$C$9</f>
        <v>1.38</v>
      </c>
      <c r="G23" s="31">
        <f>SUM(G20:G22)</f>
        <v>248400</v>
      </c>
      <c r="H23" s="31">
        <f>SUM(H20:H22)</f>
        <v>0</v>
      </c>
    </row>
    <row r="24" spans="1:8" ht="15" x14ac:dyDescent="0.25">
      <c r="A24" s="18"/>
      <c r="B24" s="86" t="s">
        <v>34</v>
      </c>
      <c r="C24" s="33"/>
      <c r="D24" s="34"/>
      <c r="E24" s="35"/>
      <c r="F24" s="36"/>
      <c r="G24" s="36"/>
      <c r="H24" s="35"/>
    </row>
    <row r="25" spans="1:8" x14ac:dyDescent="0.2">
      <c r="A25" s="24">
        <v>1</v>
      </c>
      <c r="B25" s="80" t="s">
        <v>35</v>
      </c>
      <c r="C25" s="25">
        <f>IF(D25="","",D25/$C$9)</f>
        <v>0</v>
      </c>
      <c r="D25" s="37">
        <f>'[1]DAY 1 '!$D$25</f>
        <v>0</v>
      </c>
      <c r="E25" s="38" t="s">
        <v>23</v>
      </c>
      <c r="F25" s="112" t="str">
        <f>IF(G25="","",G25/$C$9)</f>
        <v/>
      </c>
      <c r="G25" s="37"/>
      <c r="H25" s="28">
        <f>D25-G25</f>
        <v>0</v>
      </c>
    </row>
    <row r="26" spans="1:8" ht="15" x14ac:dyDescent="0.25">
      <c r="A26" s="29"/>
      <c r="B26" s="76" t="s">
        <v>36</v>
      </c>
      <c r="C26" s="30">
        <f>+D26/$C$9</f>
        <v>0</v>
      </c>
      <c r="D26" s="31">
        <f>SUM(D25:D25)</f>
        <v>0</v>
      </c>
      <c r="E26" s="32"/>
      <c r="F26" s="112">
        <f t="shared" ref="F26" si="1">IF(G26="","",G26/$C$9)</f>
        <v>0</v>
      </c>
      <c r="G26" s="31">
        <f>SUM(G25:G25)</f>
        <v>0</v>
      </c>
      <c r="H26" s="31">
        <f>SUM(H25:H25)</f>
        <v>0</v>
      </c>
    </row>
    <row r="27" spans="1:8" ht="15" x14ac:dyDescent="0.25">
      <c r="A27" s="39" t="s">
        <v>37</v>
      </c>
      <c r="B27" s="86" t="s">
        <v>38</v>
      </c>
      <c r="C27" s="19"/>
      <c r="D27" s="40"/>
      <c r="E27" s="41"/>
      <c r="F27" s="102"/>
      <c r="G27" s="42"/>
      <c r="H27" s="43"/>
    </row>
    <row r="28" spans="1:8" x14ac:dyDescent="0.2">
      <c r="A28" s="24">
        <v>2</v>
      </c>
      <c r="B28" s="80" t="s">
        <v>39</v>
      </c>
      <c r="C28" s="25">
        <f>IF(D28="","",D28/$C$9)</f>
        <v>1.1013333333333333</v>
      </c>
      <c r="D28" s="38">
        <v>198240</v>
      </c>
      <c r="E28" s="27" t="s">
        <v>40</v>
      </c>
      <c r="F28" s="112">
        <f t="shared" ref="F28:F36" si="2">IF(G28="","",G28/$C$9)</f>
        <v>1.0111111111111111</v>
      </c>
      <c r="G28" s="28">
        <v>182000</v>
      </c>
      <c r="H28" s="28">
        <f t="shared" ref="H28:H36" si="3">D28-G28</f>
        <v>16240</v>
      </c>
    </row>
    <row r="29" spans="1:8" x14ac:dyDescent="0.2">
      <c r="A29" s="24">
        <v>2</v>
      </c>
      <c r="B29" s="92" t="s">
        <v>138</v>
      </c>
      <c r="C29" s="25">
        <f t="shared" ref="C29:C35" si="4">IF(D29="","",D29/$C$9)</f>
        <v>0</v>
      </c>
      <c r="D29" s="38">
        <f>'[1]DAY 1 '!$D$29</f>
        <v>0</v>
      </c>
      <c r="E29" s="38" t="s">
        <v>135</v>
      </c>
      <c r="F29" s="112">
        <f t="shared" si="2"/>
        <v>0</v>
      </c>
      <c r="G29" s="37">
        <f>D29</f>
        <v>0</v>
      </c>
      <c r="H29" s="28">
        <f t="shared" si="3"/>
        <v>0</v>
      </c>
    </row>
    <row r="30" spans="1:8" x14ac:dyDescent="0.2">
      <c r="A30" s="24">
        <v>2</v>
      </c>
      <c r="B30" s="92" t="s">
        <v>139</v>
      </c>
      <c r="C30" s="25">
        <f t="shared" si="4"/>
        <v>0</v>
      </c>
      <c r="D30" s="38">
        <f>'[1]DAY 1 '!$D$29</f>
        <v>0</v>
      </c>
      <c r="E30" s="38" t="s">
        <v>136</v>
      </c>
      <c r="F30" s="112">
        <f t="shared" si="2"/>
        <v>0</v>
      </c>
      <c r="G30" s="37">
        <f>D30</f>
        <v>0</v>
      </c>
      <c r="H30" s="28">
        <f t="shared" si="3"/>
        <v>0</v>
      </c>
    </row>
    <row r="31" spans="1:8" x14ac:dyDescent="0.2">
      <c r="A31" s="24">
        <v>2</v>
      </c>
      <c r="B31" s="92" t="s">
        <v>140</v>
      </c>
      <c r="C31" s="25">
        <f t="shared" si="4"/>
        <v>0</v>
      </c>
      <c r="D31" s="38">
        <f>'[1]DAY 1 '!$D$29</f>
        <v>0</v>
      </c>
      <c r="E31" s="38" t="s">
        <v>137</v>
      </c>
      <c r="F31" s="112">
        <f t="shared" si="2"/>
        <v>0</v>
      </c>
      <c r="G31" s="37">
        <f>D31</f>
        <v>0</v>
      </c>
      <c r="H31" s="28">
        <f t="shared" si="3"/>
        <v>0</v>
      </c>
    </row>
    <row r="32" spans="1:8" x14ac:dyDescent="0.2">
      <c r="A32" s="24" t="s">
        <v>141</v>
      </c>
      <c r="B32" s="92" t="s">
        <v>144</v>
      </c>
      <c r="C32" s="44">
        <f t="shared" ref="C32:C79" si="5">IF(D32="","",D32/$C$9)</f>
        <v>0</v>
      </c>
      <c r="D32" s="38">
        <f>'[1]DAY 1 '!$D$29</f>
        <v>0</v>
      </c>
      <c r="E32" s="27" t="s">
        <v>23</v>
      </c>
      <c r="F32" s="112">
        <f t="shared" si="2"/>
        <v>0</v>
      </c>
      <c r="G32" s="38">
        <f>D32</f>
        <v>0</v>
      </c>
      <c r="H32" s="28">
        <f t="shared" si="3"/>
        <v>0</v>
      </c>
    </row>
    <row r="33" spans="1:8" x14ac:dyDescent="0.2">
      <c r="A33" s="24" t="s">
        <v>141</v>
      </c>
      <c r="B33" s="92" t="s">
        <v>145</v>
      </c>
      <c r="C33" s="44">
        <f t="shared" si="5"/>
        <v>0.97222222222222221</v>
      </c>
      <c r="D33" s="73">
        <v>175000</v>
      </c>
      <c r="E33" s="27" t="s">
        <v>23</v>
      </c>
      <c r="F33" s="112"/>
      <c r="G33" s="38">
        <v>150000</v>
      </c>
      <c r="H33" s="28">
        <f t="shared" si="3"/>
        <v>25000</v>
      </c>
    </row>
    <row r="34" spans="1:8" x14ac:dyDescent="0.2">
      <c r="A34" s="24" t="s">
        <v>141</v>
      </c>
      <c r="B34" s="92" t="s">
        <v>146</v>
      </c>
      <c r="C34" s="44">
        <f t="shared" si="5"/>
        <v>9.7222222222222214</v>
      </c>
      <c r="D34" s="73">
        <v>1750000</v>
      </c>
      <c r="E34" s="27" t="s">
        <v>23</v>
      </c>
      <c r="F34" s="112">
        <f t="shared" si="2"/>
        <v>6.9444444444444446</v>
      </c>
      <c r="G34" s="28">
        <v>1250000</v>
      </c>
      <c r="H34" s="28">
        <f t="shared" si="3"/>
        <v>500000</v>
      </c>
    </row>
    <row r="35" spans="1:8" x14ac:dyDescent="0.2">
      <c r="A35" s="24" t="s">
        <v>141</v>
      </c>
      <c r="B35" s="92" t="s">
        <v>147</v>
      </c>
      <c r="C35" s="44">
        <f t="shared" si="5"/>
        <v>4.166666666666667</v>
      </c>
      <c r="D35" s="73">
        <v>750000</v>
      </c>
      <c r="E35" s="27" t="s">
        <v>23</v>
      </c>
      <c r="F35" s="112"/>
      <c r="G35" s="138">
        <v>625000</v>
      </c>
      <c r="H35" s="28">
        <f t="shared" si="3"/>
        <v>125000</v>
      </c>
    </row>
    <row r="36" spans="1:8" x14ac:dyDescent="0.2">
      <c r="A36" s="24">
        <v>4</v>
      </c>
      <c r="B36" s="80" t="s">
        <v>132</v>
      </c>
      <c r="C36" s="44">
        <f>IF(D36="","",D36/$C$9)</f>
        <v>7.5</v>
      </c>
      <c r="D36" s="38">
        <v>1350000</v>
      </c>
      <c r="E36" s="45" t="s">
        <v>41</v>
      </c>
      <c r="F36" s="112">
        <f t="shared" si="2"/>
        <v>6.3888888888888893</v>
      </c>
      <c r="G36" s="45">
        <v>1150000</v>
      </c>
      <c r="H36" s="28">
        <f t="shared" si="3"/>
        <v>200000</v>
      </c>
    </row>
    <row r="37" spans="1:8" hidden="1" x14ac:dyDescent="0.2">
      <c r="A37" s="24" t="s">
        <v>42</v>
      </c>
      <c r="B37" s="80" t="s">
        <v>43</v>
      </c>
      <c r="C37" s="122" t="str">
        <f t="shared" si="5"/>
        <v/>
      </c>
      <c r="D37" s="123"/>
      <c r="E37" s="123"/>
      <c r="F37" s="123"/>
      <c r="G37" s="123"/>
      <c r="H37" s="124"/>
    </row>
    <row r="38" spans="1:8" hidden="1" x14ac:dyDescent="0.2">
      <c r="A38" s="24">
        <v>3</v>
      </c>
      <c r="B38" s="81" t="s">
        <v>44</v>
      </c>
      <c r="C38" s="44">
        <f t="shared" si="5"/>
        <v>0</v>
      </c>
      <c r="D38" s="38">
        <v>0</v>
      </c>
      <c r="E38" s="38"/>
      <c r="F38" s="38"/>
      <c r="G38" s="46"/>
      <c r="H38" s="28"/>
    </row>
    <row r="39" spans="1:8" hidden="1" x14ac:dyDescent="0.2">
      <c r="A39" s="24">
        <v>3</v>
      </c>
      <c r="B39" s="81" t="s">
        <v>45</v>
      </c>
      <c r="C39" s="44">
        <f t="shared" si="5"/>
        <v>0</v>
      </c>
      <c r="D39" s="38">
        <v>0</v>
      </c>
      <c r="E39" s="38"/>
      <c r="F39" s="38"/>
      <c r="G39" s="46"/>
      <c r="H39" s="28"/>
    </row>
    <row r="40" spans="1:8" hidden="1" x14ac:dyDescent="0.2">
      <c r="A40" s="24">
        <v>3</v>
      </c>
      <c r="B40" s="81" t="s">
        <v>46</v>
      </c>
      <c r="C40" s="44">
        <f t="shared" si="5"/>
        <v>0</v>
      </c>
      <c r="D40" s="38">
        <v>0</v>
      </c>
      <c r="E40" s="38"/>
      <c r="F40" s="38"/>
      <c r="G40" s="46"/>
      <c r="H40" s="28"/>
    </row>
    <row r="41" spans="1:8" hidden="1" x14ac:dyDescent="0.2">
      <c r="A41" s="24">
        <v>3</v>
      </c>
      <c r="B41" s="81" t="s">
        <v>47</v>
      </c>
      <c r="C41" s="44">
        <f t="shared" si="5"/>
        <v>0</v>
      </c>
      <c r="D41" s="38">
        <v>0</v>
      </c>
      <c r="E41" s="38"/>
      <c r="F41" s="38"/>
      <c r="G41" s="46"/>
      <c r="H41" s="28"/>
    </row>
    <row r="42" spans="1:8" x14ac:dyDescent="0.2">
      <c r="A42" s="24">
        <v>5</v>
      </c>
      <c r="B42" s="80" t="s">
        <v>48</v>
      </c>
      <c r="C42" s="44">
        <f t="shared" si="5"/>
        <v>29.930666666666667</v>
      </c>
      <c r="D42" s="38">
        <v>5387520</v>
      </c>
      <c r="E42" s="27" t="s">
        <v>49</v>
      </c>
      <c r="F42" s="112">
        <f>IF(G42="","",G42/$C$9)</f>
        <v>30</v>
      </c>
      <c r="G42" s="28">
        <v>5400000</v>
      </c>
      <c r="H42" s="28">
        <f t="shared" ref="H42:H79" si="6">D42-G42</f>
        <v>-12480</v>
      </c>
    </row>
    <row r="43" spans="1:8" x14ac:dyDescent="0.2">
      <c r="A43" s="24">
        <v>5</v>
      </c>
      <c r="B43" s="80" t="s">
        <v>50</v>
      </c>
      <c r="C43" s="44">
        <f t="shared" si="5"/>
        <v>18.555555555555557</v>
      </c>
      <c r="D43" s="38">
        <v>3340000</v>
      </c>
      <c r="E43" s="38"/>
      <c r="F43" s="112" t="str">
        <f>IF(G43="","",G43/$C$9)</f>
        <v/>
      </c>
      <c r="G43" s="37"/>
      <c r="H43" s="28">
        <f t="shared" si="6"/>
        <v>3340000</v>
      </c>
    </row>
    <row r="44" spans="1:8" x14ac:dyDescent="0.2">
      <c r="A44" s="24">
        <v>7</v>
      </c>
      <c r="B44" s="80" t="s">
        <v>51</v>
      </c>
      <c r="C44" s="44">
        <f t="shared" si="5"/>
        <v>4.1944444444444446</v>
      </c>
      <c r="D44" s="38">
        <v>755000</v>
      </c>
      <c r="E44" s="27" t="s">
        <v>52</v>
      </c>
      <c r="F44" s="112">
        <f t="shared" ref="F44:F84" si="7">IF(G44="","",G44/$C$9)</f>
        <v>4.9722222222222223</v>
      </c>
      <c r="G44" s="47">
        <v>895000</v>
      </c>
      <c r="H44" s="28">
        <f t="shared" si="6"/>
        <v>-140000</v>
      </c>
    </row>
    <row r="45" spans="1:8" x14ac:dyDescent="0.2">
      <c r="A45" s="24">
        <v>7</v>
      </c>
      <c r="B45" s="80" t="s">
        <v>53</v>
      </c>
      <c r="C45" s="44">
        <f>IF(D45="","",D45/$C$9)</f>
        <v>0</v>
      </c>
      <c r="D45" s="38">
        <f>'[1]DAY 1 '!$D$29</f>
        <v>0</v>
      </c>
      <c r="E45" s="38" t="s">
        <v>54</v>
      </c>
      <c r="F45" s="112">
        <f t="shared" si="7"/>
        <v>0</v>
      </c>
      <c r="G45" s="37">
        <f>D45</f>
        <v>0</v>
      </c>
      <c r="H45" s="28">
        <f t="shared" si="6"/>
        <v>0</v>
      </c>
    </row>
    <row r="46" spans="1:8" x14ac:dyDescent="0.2">
      <c r="A46" s="24">
        <v>7</v>
      </c>
      <c r="B46" s="80" t="s">
        <v>55</v>
      </c>
      <c r="C46" s="44">
        <f>IF(D46="","",D46/$C$9)</f>
        <v>21.4</v>
      </c>
      <c r="D46" s="38">
        <f>'[2]DAY 1 '!D37</f>
        <v>3852000</v>
      </c>
      <c r="E46" s="38" t="s">
        <v>54</v>
      </c>
      <c r="F46" s="112">
        <f t="shared" si="7"/>
        <v>21.111111111111111</v>
      </c>
      <c r="G46" s="37">
        <v>3800000</v>
      </c>
      <c r="H46" s="28">
        <f t="shared" si="6"/>
        <v>52000</v>
      </c>
    </row>
    <row r="47" spans="1:8" x14ac:dyDescent="0.2">
      <c r="A47" s="24">
        <v>8</v>
      </c>
      <c r="B47" s="80" t="s">
        <v>56</v>
      </c>
      <c r="C47" s="44">
        <f t="shared" si="5"/>
        <v>21.4</v>
      </c>
      <c r="D47" s="38">
        <f>'[1]DAY 1 '!$D$41</f>
        <v>3852000</v>
      </c>
      <c r="E47" s="38" t="s">
        <v>57</v>
      </c>
      <c r="F47" s="112">
        <f t="shared" si="7"/>
        <v>21.4</v>
      </c>
      <c r="G47" s="47">
        <f>D47</f>
        <v>3852000</v>
      </c>
      <c r="H47" s="28">
        <f t="shared" si="6"/>
        <v>0</v>
      </c>
    </row>
    <row r="48" spans="1:8" x14ac:dyDescent="0.2">
      <c r="A48" s="24">
        <v>8</v>
      </c>
      <c r="B48" s="80" t="s">
        <v>58</v>
      </c>
      <c r="C48" s="44">
        <f t="shared" si="5"/>
        <v>2.2222222222222223</v>
      </c>
      <c r="D48" s="38">
        <v>400000</v>
      </c>
      <c r="E48" s="38" t="s">
        <v>57</v>
      </c>
      <c r="F48" s="112">
        <f t="shared" si="7"/>
        <v>2.0277777777777777</v>
      </c>
      <c r="G48" s="38">
        <v>365000</v>
      </c>
      <c r="H48" s="28">
        <f t="shared" si="6"/>
        <v>35000</v>
      </c>
    </row>
    <row r="49" spans="1:8" x14ac:dyDescent="0.2">
      <c r="A49" s="24">
        <v>8</v>
      </c>
      <c r="B49" s="80" t="s">
        <v>59</v>
      </c>
      <c r="C49" s="44">
        <f t="shared" si="5"/>
        <v>6.7777777777777777</v>
      </c>
      <c r="D49" s="38">
        <f>'[2]DAY 1 '!D38</f>
        <v>1220000</v>
      </c>
      <c r="E49" s="38"/>
      <c r="F49" s="112" t="str">
        <f t="shared" si="7"/>
        <v/>
      </c>
      <c r="G49" s="38"/>
      <c r="H49" s="28">
        <f t="shared" si="6"/>
        <v>1220000</v>
      </c>
    </row>
    <row r="50" spans="1:8" x14ac:dyDescent="0.2">
      <c r="A50" s="24">
        <v>8</v>
      </c>
      <c r="B50" s="80" t="s">
        <v>60</v>
      </c>
      <c r="C50" s="44">
        <f t="shared" si="5"/>
        <v>0</v>
      </c>
      <c r="D50" s="38">
        <f>'[1]DAY 1 '!$D$43</f>
        <v>0</v>
      </c>
      <c r="E50" s="38" t="s">
        <v>61</v>
      </c>
      <c r="F50" s="112">
        <f t="shared" si="7"/>
        <v>0</v>
      </c>
      <c r="G50" s="47">
        <f t="shared" ref="G50" si="8">D50</f>
        <v>0</v>
      </c>
      <c r="H50" s="28">
        <f t="shared" si="6"/>
        <v>0</v>
      </c>
    </row>
    <row r="51" spans="1:8" x14ac:dyDescent="0.2">
      <c r="A51" s="24">
        <v>8</v>
      </c>
      <c r="B51" s="80" t="s">
        <v>62</v>
      </c>
      <c r="C51" s="44">
        <f t="shared" si="5"/>
        <v>9.7222222222222214</v>
      </c>
      <c r="D51" s="38">
        <f>'[2]DAY 1 '!D43</f>
        <v>1750000</v>
      </c>
      <c r="E51" s="38" t="s">
        <v>61</v>
      </c>
      <c r="F51" s="112">
        <f t="shared" si="7"/>
        <v>9.7222222222222214</v>
      </c>
      <c r="G51" s="37">
        <v>1750000</v>
      </c>
      <c r="H51" s="28">
        <f t="shared" si="6"/>
        <v>0</v>
      </c>
    </row>
    <row r="52" spans="1:8" x14ac:dyDescent="0.2">
      <c r="A52" s="24">
        <v>9</v>
      </c>
      <c r="B52" s="80" t="s">
        <v>63</v>
      </c>
      <c r="C52" s="44">
        <f t="shared" si="5"/>
        <v>1.8975833333333334</v>
      </c>
      <c r="D52" s="38">
        <v>341565</v>
      </c>
      <c r="E52" s="27" t="s">
        <v>64</v>
      </c>
      <c r="F52" s="112">
        <f t="shared" si="7"/>
        <v>1.8975833333333334</v>
      </c>
      <c r="G52" s="47">
        <v>341565</v>
      </c>
      <c r="H52" s="28">
        <f t="shared" si="6"/>
        <v>0</v>
      </c>
    </row>
    <row r="53" spans="1:8" x14ac:dyDescent="0.2">
      <c r="A53" s="24">
        <v>9</v>
      </c>
      <c r="B53" s="80" t="s">
        <v>65</v>
      </c>
      <c r="C53" s="44">
        <f t="shared" si="5"/>
        <v>5.5555555555555554</v>
      </c>
      <c r="D53" s="38">
        <v>1000000</v>
      </c>
      <c r="E53" s="38" t="s">
        <v>66</v>
      </c>
      <c r="F53" s="112">
        <f t="shared" si="7"/>
        <v>5.5555555555555554</v>
      </c>
      <c r="G53" s="37">
        <v>1000000</v>
      </c>
      <c r="H53" s="28">
        <f t="shared" si="6"/>
        <v>0</v>
      </c>
    </row>
    <row r="54" spans="1:8" x14ac:dyDescent="0.2">
      <c r="A54" s="24">
        <v>9</v>
      </c>
      <c r="B54" s="80" t="s">
        <v>67</v>
      </c>
      <c r="C54" s="44">
        <f t="shared" si="5"/>
        <v>5.7918222222222226</v>
      </c>
      <c r="D54" s="38">
        <v>1042528</v>
      </c>
      <c r="E54" s="27" t="s">
        <v>68</v>
      </c>
      <c r="F54" s="112">
        <f t="shared" si="7"/>
        <v>5.7918222222222226</v>
      </c>
      <c r="G54" s="47">
        <v>1042528</v>
      </c>
      <c r="H54" s="28">
        <f t="shared" si="6"/>
        <v>0</v>
      </c>
    </row>
    <row r="55" spans="1:8" x14ac:dyDescent="0.2">
      <c r="A55" s="24">
        <v>9</v>
      </c>
      <c r="B55" s="80" t="s">
        <v>69</v>
      </c>
      <c r="C55" s="44">
        <f t="shared" si="5"/>
        <v>0.41666666666666669</v>
      </c>
      <c r="D55" s="38">
        <v>75000</v>
      </c>
      <c r="E55" s="27" t="s">
        <v>68</v>
      </c>
      <c r="F55" s="112">
        <f t="shared" si="7"/>
        <v>0.41666666666666669</v>
      </c>
      <c r="G55" s="47">
        <v>75000</v>
      </c>
      <c r="H55" s="28">
        <f t="shared" si="6"/>
        <v>0</v>
      </c>
    </row>
    <row r="56" spans="1:8" x14ac:dyDescent="0.2">
      <c r="A56" s="24">
        <v>9</v>
      </c>
      <c r="B56" s="80" t="s">
        <v>70</v>
      </c>
      <c r="C56" s="44">
        <f t="shared" si="5"/>
        <v>6.666666666666667</v>
      </c>
      <c r="D56" s="38">
        <v>1200000</v>
      </c>
      <c r="E56" s="27" t="s">
        <v>71</v>
      </c>
      <c r="F56" s="112">
        <f t="shared" si="7"/>
        <v>7.5</v>
      </c>
      <c r="G56" s="47">
        <v>1350000</v>
      </c>
      <c r="H56" s="28">
        <f t="shared" si="6"/>
        <v>-150000</v>
      </c>
    </row>
    <row r="57" spans="1:8" x14ac:dyDescent="0.2">
      <c r="A57" s="24">
        <v>9</v>
      </c>
      <c r="B57" s="80" t="s">
        <v>72</v>
      </c>
      <c r="C57" s="44">
        <f t="shared" si="5"/>
        <v>0.91500000000000004</v>
      </c>
      <c r="D57" s="38">
        <v>164700</v>
      </c>
      <c r="E57" s="27" t="s">
        <v>73</v>
      </c>
      <c r="F57" s="112">
        <f t="shared" si="7"/>
        <v>0.91500000000000004</v>
      </c>
      <c r="G57" s="47">
        <v>164700</v>
      </c>
      <c r="H57" s="28">
        <f t="shared" si="6"/>
        <v>0</v>
      </c>
    </row>
    <row r="58" spans="1:8" x14ac:dyDescent="0.2">
      <c r="A58" s="29">
        <v>10</v>
      </c>
      <c r="B58" s="80" t="s">
        <v>74</v>
      </c>
      <c r="C58" s="44">
        <f t="shared" si="5"/>
        <v>0.1388888888888889</v>
      </c>
      <c r="D58" s="38">
        <v>25000</v>
      </c>
      <c r="E58" s="27" t="s">
        <v>75</v>
      </c>
      <c r="F58" s="112">
        <f t="shared" si="7"/>
        <v>0.1388888888888889</v>
      </c>
      <c r="G58" s="47">
        <v>25000</v>
      </c>
      <c r="H58" s="28">
        <f t="shared" si="6"/>
        <v>0</v>
      </c>
    </row>
    <row r="59" spans="1:8" x14ac:dyDescent="0.2">
      <c r="A59" s="29">
        <v>10</v>
      </c>
      <c r="B59" s="80" t="s">
        <v>76</v>
      </c>
      <c r="C59" s="44">
        <f t="shared" si="5"/>
        <v>0.41666666666666669</v>
      </c>
      <c r="D59" s="38">
        <v>75000</v>
      </c>
      <c r="E59" s="27" t="s">
        <v>75</v>
      </c>
      <c r="F59" s="112">
        <f t="shared" si="7"/>
        <v>0.5</v>
      </c>
      <c r="G59" s="47">
        <v>90000</v>
      </c>
      <c r="H59" s="28">
        <f t="shared" si="6"/>
        <v>-15000</v>
      </c>
    </row>
    <row r="60" spans="1:8" x14ac:dyDescent="0.2">
      <c r="A60" s="29">
        <v>10</v>
      </c>
      <c r="B60" s="80" t="s">
        <v>77</v>
      </c>
      <c r="C60" s="44">
        <f t="shared" si="5"/>
        <v>0.77777777777777779</v>
      </c>
      <c r="D60" s="38">
        <v>140000</v>
      </c>
      <c r="E60" s="38" t="s">
        <v>78</v>
      </c>
      <c r="F60" s="112">
        <f t="shared" si="7"/>
        <v>0.77777777777777779</v>
      </c>
      <c r="G60" s="37">
        <v>140000</v>
      </c>
      <c r="H60" s="28">
        <f t="shared" si="6"/>
        <v>0</v>
      </c>
    </row>
    <row r="61" spans="1:8" x14ac:dyDescent="0.2">
      <c r="A61" s="29">
        <v>10</v>
      </c>
      <c r="B61" s="80" t="s">
        <v>79</v>
      </c>
      <c r="C61" s="44">
        <f t="shared" si="5"/>
        <v>0.47222222222222221</v>
      </c>
      <c r="D61" s="38">
        <v>85000</v>
      </c>
      <c r="E61" s="38" t="s">
        <v>80</v>
      </c>
      <c r="F61" s="112">
        <f t="shared" si="7"/>
        <v>0.48888888888888887</v>
      </c>
      <c r="G61" s="37">
        <v>88000</v>
      </c>
      <c r="H61" s="28">
        <f t="shared" si="6"/>
        <v>-3000</v>
      </c>
    </row>
    <row r="62" spans="1:8" x14ac:dyDescent="0.2">
      <c r="A62" s="29">
        <v>10</v>
      </c>
      <c r="B62" s="80" t="s">
        <v>81</v>
      </c>
      <c r="C62" s="44">
        <f t="shared" si="5"/>
        <v>1.1111111111111112</v>
      </c>
      <c r="D62" s="38">
        <v>200000</v>
      </c>
      <c r="E62" s="38" t="s">
        <v>82</v>
      </c>
      <c r="F62" s="112">
        <f t="shared" si="7"/>
        <v>1.4166666666666667</v>
      </c>
      <c r="G62" s="37">
        <v>255000</v>
      </c>
      <c r="H62" s="28">
        <f t="shared" si="6"/>
        <v>-55000</v>
      </c>
    </row>
    <row r="63" spans="1:8" x14ac:dyDescent="0.2">
      <c r="A63" s="29">
        <v>10</v>
      </c>
      <c r="B63" s="80" t="s">
        <v>83</v>
      </c>
      <c r="C63" s="44">
        <f t="shared" si="5"/>
        <v>0.3611111111111111</v>
      </c>
      <c r="D63" s="38">
        <v>65000</v>
      </c>
      <c r="E63" s="38" t="s">
        <v>84</v>
      </c>
      <c r="F63" s="112">
        <f t="shared" si="7"/>
        <v>0.3611111111111111</v>
      </c>
      <c r="G63" s="37">
        <v>65000</v>
      </c>
      <c r="H63" s="28">
        <f t="shared" si="6"/>
        <v>0</v>
      </c>
    </row>
    <row r="64" spans="1:8" x14ac:dyDescent="0.2">
      <c r="A64" s="29">
        <v>10</v>
      </c>
      <c r="B64" s="80" t="s">
        <v>85</v>
      </c>
      <c r="C64" s="44">
        <f t="shared" si="5"/>
        <v>0.61111111111111116</v>
      </c>
      <c r="D64" s="38">
        <v>110000</v>
      </c>
      <c r="E64" s="38" t="s">
        <v>86</v>
      </c>
      <c r="F64" s="112">
        <f t="shared" si="7"/>
        <v>0.61111111111111116</v>
      </c>
      <c r="G64" s="37">
        <v>110000</v>
      </c>
      <c r="H64" s="28">
        <f t="shared" si="6"/>
        <v>0</v>
      </c>
    </row>
    <row r="65" spans="1:8" x14ac:dyDescent="0.2">
      <c r="A65" s="29">
        <v>11</v>
      </c>
      <c r="B65" s="80" t="s">
        <v>87</v>
      </c>
      <c r="C65" s="44">
        <f t="shared" si="5"/>
        <v>11.111111111111111</v>
      </c>
      <c r="D65" s="38">
        <v>2000000</v>
      </c>
      <c r="E65" s="38" t="s">
        <v>88</v>
      </c>
      <c r="F65" s="112">
        <f t="shared" si="7"/>
        <v>12.5</v>
      </c>
      <c r="G65" s="37">
        <v>2250000</v>
      </c>
      <c r="H65" s="28">
        <f t="shared" si="6"/>
        <v>-250000</v>
      </c>
    </row>
    <row r="66" spans="1:8" x14ac:dyDescent="0.2">
      <c r="A66" s="29">
        <v>11</v>
      </c>
      <c r="B66" s="80" t="s">
        <v>89</v>
      </c>
      <c r="C66" s="44">
        <f t="shared" si="5"/>
        <v>11.666666666666666</v>
      </c>
      <c r="D66" s="38">
        <v>2100000</v>
      </c>
      <c r="E66" s="38" t="s">
        <v>142</v>
      </c>
      <c r="F66" s="112">
        <f t="shared" si="7"/>
        <v>11.666666666666666</v>
      </c>
      <c r="G66" s="37">
        <v>2100000</v>
      </c>
      <c r="H66" s="28">
        <f t="shared" si="6"/>
        <v>0</v>
      </c>
    </row>
    <row r="67" spans="1:8" x14ac:dyDescent="0.2">
      <c r="A67" s="29">
        <v>11</v>
      </c>
      <c r="B67" s="80" t="s">
        <v>90</v>
      </c>
      <c r="C67" s="44">
        <f t="shared" si="5"/>
        <v>5.083333333333333</v>
      </c>
      <c r="D67" s="38">
        <f>'[2]DAY 1 '!D59</f>
        <v>915000</v>
      </c>
      <c r="E67" s="38"/>
      <c r="F67" s="112" t="str">
        <f t="shared" si="7"/>
        <v/>
      </c>
      <c r="G67" s="37"/>
      <c r="H67" s="28">
        <f t="shared" si="6"/>
        <v>915000</v>
      </c>
    </row>
    <row r="68" spans="1:8" x14ac:dyDescent="0.2">
      <c r="A68" s="29">
        <v>11</v>
      </c>
      <c r="B68" s="80" t="s">
        <v>91</v>
      </c>
      <c r="C68" s="44">
        <f t="shared" si="5"/>
        <v>6.8611111111111107</v>
      </c>
      <c r="D68" s="38">
        <v>1235000</v>
      </c>
      <c r="E68" s="38"/>
      <c r="F68" s="112" t="str">
        <f t="shared" si="7"/>
        <v/>
      </c>
      <c r="G68" s="37"/>
      <c r="H68" s="28">
        <f t="shared" si="6"/>
        <v>1235000</v>
      </c>
    </row>
    <row r="69" spans="1:8" x14ac:dyDescent="0.2">
      <c r="A69" s="29">
        <v>12</v>
      </c>
      <c r="B69" s="80" t="s">
        <v>92</v>
      </c>
      <c r="C69" s="44">
        <f t="shared" si="5"/>
        <v>0.17777777777777778</v>
      </c>
      <c r="D69" s="38">
        <v>32000</v>
      </c>
      <c r="E69" s="27" t="s">
        <v>93</v>
      </c>
      <c r="F69" s="112">
        <f t="shared" si="7"/>
        <v>0.16388888888888889</v>
      </c>
      <c r="G69" s="47">
        <v>29500</v>
      </c>
      <c r="H69" s="28">
        <f t="shared" si="6"/>
        <v>2500</v>
      </c>
    </row>
    <row r="70" spans="1:8" x14ac:dyDescent="0.2">
      <c r="A70" s="29">
        <v>14</v>
      </c>
      <c r="B70" s="80" t="s">
        <v>94</v>
      </c>
      <c r="C70" s="44">
        <f t="shared" si="5"/>
        <v>0.87777777777777777</v>
      </c>
      <c r="D70" s="38">
        <v>158000</v>
      </c>
      <c r="E70" s="27" t="s">
        <v>95</v>
      </c>
      <c r="F70" s="112">
        <f t="shared" si="7"/>
        <v>0.87777777777777777</v>
      </c>
      <c r="G70" s="47">
        <v>158000</v>
      </c>
      <c r="H70" s="28">
        <f t="shared" si="6"/>
        <v>0</v>
      </c>
    </row>
    <row r="71" spans="1:8" x14ac:dyDescent="0.2">
      <c r="A71" s="29">
        <v>21</v>
      </c>
      <c r="B71" s="80" t="s">
        <v>96</v>
      </c>
      <c r="C71" s="44">
        <f t="shared" si="5"/>
        <v>2.6333333333333333</v>
      </c>
      <c r="D71" s="38">
        <v>474000</v>
      </c>
      <c r="E71" s="27" t="s">
        <v>97</v>
      </c>
      <c r="F71" s="112">
        <f t="shared" si="7"/>
        <v>2.6333333333333333</v>
      </c>
      <c r="G71" s="28">
        <v>474000</v>
      </c>
      <c r="H71" s="28">
        <f t="shared" si="6"/>
        <v>0</v>
      </c>
    </row>
    <row r="72" spans="1:8" x14ac:dyDescent="0.2">
      <c r="A72" s="29">
        <v>22</v>
      </c>
      <c r="B72" s="80" t="s">
        <v>98</v>
      </c>
      <c r="C72" s="44">
        <f t="shared" si="5"/>
        <v>47.222222222222221</v>
      </c>
      <c r="D72" s="38">
        <v>8500000</v>
      </c>
      <c r="E72" s="27" t="s">
        <v>99</v>
      </c>
      <c r="F72" s="112">
        <f t="shared" si="7"/>
        <v>48.611111111111114</v>
      </c>
      <c r="G72" s="28">
        <v>8750000</v>
      </c>
      <c r="H72" s="28">
        <f t="shared" si="6"/>
        <v>-250000</v>
      </c>
    </row>
    <row r="73" spans="1:8" x14ac:dyDescent="0.2">
      <c r="A73" s="29">
        <v>23</v>
      </c>
      <c r="B73" s="80" t="s">
        <v>100</v>
      </c>
      <c r="C73" s="44">
        <f t="shared" si="5"/>
        <v>92.083333333333329</v>
      </c>
      <c r="D73" s="38">
        <v>16575000</v>
      </c>
      <c r="E73" s="27" t="s">
        <v>101</v>
      </c>
      <c r="F73" s="112">
        <f t="shared" si="7"/>
        <v>91.666666666666671</v>
      </c>
      <c r="G73" s="47">
        <v>16500000</v>
      </c>
      <c r="H73" s="28">
        <f t="shared" si="6"/>
        <v>75000</v>
      </c>
    </row>
    <row r="74" spans="1:8" x14ac:dyDescent="0.2">
      <c r="A74" s="29">
        <v>26</v>
      </c>
      <c r="B74" s="80" t="s">
        <v>102</v>
      </c>
      <c r="C74" s="44">
        <f t="shared" si="5"/>
        <v>250</v>
      </c>
      <c r="D74" s="38">
        <v>45000000</v>
      </c>
      <c r="E74" s="27" t="s">
        <v>103</v>
      </c>
      <c r="F74" s="112">
        <f t="shared" si="7"/>
        <v>252.77777777777777</v>
      </c>
      <c r="G74" s="28">
        <v>45500000</v>
      </c>
      <c r="H74" s="28">
        <f t="shared" si="6"/>
        <v>-500000</v>
      </c>
    </row>
    <row r="75" spans="1:8" x14ac:dyDescent="0.2">
      <c r="A75" s="29">
        <v>26</v>
      </c>
      <c r="B75" s="80" t="s">
        <v>104</v>
      </c>
      <c r="C75" s="44">
        <f t="shared" si="5"/>
        <v>0.55555555555555558</v>
      </c>
      <c r="D75" s="38">
        <v>100000</v>
      </c>
      <c r="E75" s="27" t="s">
        <v>103</v>
      </c>
      <c r="F75" s="112">
        <f t="shared" si="7"/>
        <v>0.55555555555555558</v>
      </c>
      <c r="G75" s="28">
        <v>100000</v>
      </c>
      <c r="H75" s="28">
        <f t="shared" si="6"/>
        <v>0</v>
      </c>
    </row>
    <row r="76" spans="1:8" x14ac:dyDescent="0.2">
      <c r="A76" s="29">
        <v>31</v>
      </c>
      <c r="B76" s="80" t="s">
        <v>105</v>
      </c>
      <c r="C76" s="44">
        <f t="shared" si="5"/>
        <v>8.3333333333333339</v>
      </c>
      <c r="D76" s="38">
        <v>1500000</v>
      </c>
      <c r="E76" s="27" t="s">
        <v>106</v>
      </c>
      <c r="F76" s="112">
        <f t="shared" si="7"/>
        <v>6.9444444444444446</v>
      </c>
      <c r="G76" s="28">
        <v>1250000</v>
      </c>
      <c r="H76" s="28">
        <f t="shared" si="6"/>
        <v>250000</v>
      </c>
    </row>
    <row r="77" spans="1:8" x14ac:dyDescent="0.2">
      <c r="A77" s="29">
        <v>32</v>
      </c>
      <c r="B77" s="80" t="s">
        <v>133</v>
      </c>
      <c r="C77" s="44">
        <f t="shared" si="5"/>
        <v>0.83333333333333337</v>
      </c>
      <c r="D77" s="38">
        <v>150000</v>
      </c>
      <c r="E77" s="27" t="s">
        <v>107</v>
      </c>
      <c r="F77" s="112">
        <f t="shared" si="7"/>
        <v>0.83333333333333337</v>
      </c>
      <c r="G77" s="28">
        <v>150000</v>
      </c>
      <c r="H77" s="28">
        <f t="shared" si="6"/>
        <v>0</v>
      </c>
    </row>
    <row r="78" spans="1:8" x14ac:dyDescent="0.2">
      <c r="A78" s="29">
        <v>33</v>
      </c>
      <c r="B78" s="80" t="s">
        <v>108</v>
      </c>
      <c r="C78" s="44">
        <f t="shared" si="5"/>
        <v>5.5555555555555554</v>
      </c>
      <c r="D78" s="38">
        <v>1000000</v>
      </c>
      <c r="E78" s="27" t="s">
        <v>109</v>
      </c>
      <c r="F78" s="112">
        <f t="shared" si="7"/>
        <v>5.5555555555555554</v>
      </c>
      <c r="G78" s="28">
        <v>1000000</v>
      </c>
      <c r="H78" s="28">
        <f t="shared" si="6"/>
        <v>0</v>
      </c>
    </row>
    <row r="79" spans="1:8" x14ac:dyDescent="0.2">
      <c r="A79" s="29">
        <v>34</v>
      </c>
      <c r="B79" s="80" t="s">
        <v>134</v>
      </c>
      <c r="C79" s="89">
        <f t="shared" si="5"/>
        <v>266.66666666666669</v>
      </c>
      <c r="D79" s="90">
        <v>48000000</v>
      </c>
      <c r="E79" s="27" t="s">
        <v>143</v>
      </c>
      <c r="F79" s="112">
        <f t="shared" si="7"/>
        <v>269.72222222222223</v>
      </c>
      <c r="G79" s="91">
        <v>48550000</v>
      </c>
      <c r="H79" s="91">
        <f t="shared" si="6"/>
        <v>-550000</v>
      </c>
    </row>
    <row r="80" spans="1:8" ht="15" x14ac:dyDescent="0.25">
      <c r="A80" s="29"/>
      <c r="B80" s="76" t="s">
        <v>110</v>
      </c>
      <c r="C80" s="48">
        <f>+D80/$C$9</f>
        <v>872.45862777777779</v>
      </c>
      <c r="D80" s="49">
        <f>+SUM(D28:D79)</f>
        <v>157042553</v>
      </c>
      <c r="E80" s="50"/>
      <c r="F80" s="113">
        <f t="shared" si="7"/>
        <v>838.76273888888886</v>
      </c>
      <c r="G80" s="49">
        <f>+SUM(G28:G79)</f>
        <v>150977293</v>
      </c>
      <c r="H80" s="49">
        <f>SUM(H28:H78)</f>
        <v>6615260</v>
      </c>
    </row>
    <row r="81" spans="1:11" ht="15" x14ac:dyDescent="0.25">
      <c r="A81" s="18" t="s">
        <v>37</v>
      </c>
      <c r="B81" s="79" t="s">
        <v>111</v>
      </c>
      <c r="C81" s="19"/>
      <c r="D81" s="40"/>
      <c r="E81" s="51"/>
      <c r="F81" s="103"/>
      <c r="G81" s="42"/>
      <c r="H81" s="43"/>
    </row>
    <row r="82" spans="1:11" x14ac:dyDescent="0.2">
      <c r="A82" s="29">
        <v>90</v>
      </c>
      <c r="B82" s="80" t="s">
        <v>112</v>
      </c>
      <c r="C82" s="25">
        <v>4.72</v>
      </c>
      <c r="D82" s="26">
        <v>850000</v>
      </c>
      <c r="E82" s="27" t="s">
        <v>113</v>
      </c>
      <c r="F82" s="112">
        <f t="shared" ca="1" si="7"/>
        <v>4.7222222222222223</v>
      </c>
      <c r="G82" s="28">
        <f ca="1">D82-H82</f>
        <v>850000</v>
      </c>
      <c r="H82" s="52">
        <f ca="1">D82-G82</f>
        <v>0</v>
      </c>
    </row>
    <row r="83" spans="1:11" x14ac:dyDescent="0.2">
      <c r="A83" s="29">
        <v>90</v>
      </c>
      <c r="B83" s="80" t="s">
        <v>114</v>
      </c>
      <c r="C83" s="25">
        <v>2.34</v>
      </c>
      <c r="D83" s="53">
        <v>420615</v>
      </c>
      <c r="E83" s="27" t="s">
        <v>113</v>
      </c>
      <c r="F83" s="112">
        <f t="shared" ca="1" si="7"/>
        <v>2.3367499999999999</v>
      </c>
      <c r="G83" s="28">
        <f ca="1">D83-H83</f>
        <v>420615</v>
      </c>
      <c r="H83" s="52">
        <f ca="1">D83-G83</f>
        <v>0</v>
      </c>
      <c r="K83" s="2" t="s">
        <v>37</v>
      </c>
    </row>
    <row r="84" spans="1:11" ht="15" x14ac:dyDescent="0.25">
      <c r="A84" s="29"/>
      <c r="B84" s="76" t="s">
        <v>115</v>
      </c>
      <c r="C84" s="48">
        <f>+D84/$C$9</f>
        <v>7.0589722222222226</v>
      </c>
      <c r="D84" s="49">
        <f>+SUM(D82:D83)</f>
        <v>1270615</v>
      </c>
      <c r="E84" s="50" t="s">
        <v>116</v>
      </c>
      <c r="F84" s="113">
        <f t="shared" ca="1" si="7"/>
        <v>7.0589722222222226</v>
      </c>
      <c r="G84" s="49">
        <f ca="1">+SUM(G82:G83)</f>
        <v>1270615</v>
      </c>
      <c r="H84" s="49">
        <f ca="1">+SUM(H82:H83)</f>
        <v>0</v>
      </c>
    </row>
    <row r="85" spans="1:11" ht="15" x14ac:dyDescent="0.25">
      <c r="A85" s="18" t="s">
        <v>37</v>
      </c>
      <c r="B85" s="79" t="s">
        <v>117</v>
      </c>
      <c r="C85" s="54" t="s">
        <v>118</v>
      </c>
      <c r="D85" s="40"/>
      <c r="E85" s="41"/>
      <c r="F85" s="102"/>
      <c r="G85" s="42"/>
      <c r="H85" s="43"/>
    </row>
    <row r="86" spans="1:11" x14ac:dyDescent="0.2">
      <c r="A86" s="29">
        <v>90</v>
      </c>
      <c r="B86" s="82" t="s">
        <v>119</v>
      </c>
      <c r="C86" s="87">
        <f>'[1]DAY 1 '!$C$79</f>
        <v>7.0589722222222226</v>
      </c>
      <c r="D86" s="26">
        <f>'[1]DAY 1 '!$D$79</f>
        <v>1270615</v>
      </c>
      <c r="E86" s="27" t="s">
        <v>23</v>
      </c>
      <c r="F86" s="117"/>
      <c r="G86" s="73">
        <f ca="1">SUM($G$80,$G$84)*F86</f>
        <v>0</v>
      </c>
      <c r="H86" s="52">
        <f ca="1">D86-G86</f>
        <v>1270615</v>
      </c>
    </row>
    <row r="87" spans="1:11" x14ac:dyDescent="0.2">
      <c r="A87" s="55">
        <v>90</v>
      </c>
      <c r="B87" s="83" t="s">
        <v>120</v>
      </c>
      <c r="C87" s="87" t="str">
        <f>'[1]DAY 1 '!$C$80</f>
        <v>%</v>
      </c>
      <c r="D87" s="26">
        <f>'[1]DAY 1 '!$D$79</f>
        <v>1270615</v>
      </c>
      <c r="E87" s="27" t="s">
        <v>23</v>
      </c>
      <c r="F87" s="117"/>
      <c r="G87" s="73">
        <f t="shared" ref="G87:G88" ca="1" si="9">SUM($G$80,$G$84)*F87</f>
        <v>0</v>
      </c>
      <c r="H87" s="52">
        <f ca="1">D87-G87</f>
        <v>1270615</v>
      </c>
    </row>
    <row r="88" spans="1:11" x14ac:dyDescent="0.2">
      <c r="A88" s="55">
        <v>90</v>
      </c>
      <c r="B88" s="83" t="s">
        <v>121</v>
      </c>
      <c r="C88" s="87">
        <f>'[1]DAY 1 '!$C$81</f>
        <v>0</v>
      </c>
      <c r="D88" s="26">
        <f>'[1]DAY 1 '!$D$79</f>
        <v>1270615</v>
      </c>
      <c r="E88" s="27" t="s">
        <v>23</v>
      </c>
      <c r="F88" s="117"/>
      <c r="G88" s="73">
        <f t="shared" ca="1" si="9"/>
        <v>0</v>
      </c>
      <c r="H88" s="52">
        <f ca="1">D88-G88</f>
        <v>1270615</v>
      </c>
    </row>
    <row r="89" spans="1:11" ht="15" x14ac:dyDescent="0.25">
      <c r="A89" s="29"/>
      <c r="B89" s="76" t="s">
        <v>122</v>
      </c>
      <c r="C89" s="48">
        <f>+D89/$C$9</f>
        <v>21.176916666666667</v>
      </c>
      <c r="D89" s="49">
        <f>SUM(D86:D88)</f>
        <v>3811845</v>
      </c>
      <c r="E89" s="50" t="s">
        <v>116</v>
      </c>
      <c r="F89" s="120">
        <f ca="1">IF(G89="","",G89/$C$9)</f>
        <v>0</v>
      </c>
      <c r="G89" s="57">
        <f ca="1">SUM(G86:G88)</f>
        <v>0</v>
      </c>
      <c r="H89" s="49">
        <f ca="1">SUM(H86:H88)</f>
        <v>3811845</v>
      </c>
    </row>
    <row r="90" spans="1:11" ht="15" x14ac:dyDescent="0.25">
      <c r="A90" s="18" t="s">
        <v>37</v>
      </c>
      <c r="B90" s="79" t="s">
        <v>123</v>
      </c>
      <c r="C90" s="54" t="s">
        <v>118</v>
      </c>
      <c r="D90" s="40"/>
      <c r="E90" s="51"/>
      <c r="F90" s="103"/>
      <c r="G90" s="42"/>
      <c r="H90" s="43"/>
    </row>
    <row r="91" spans="1:11" x14ac:dyDescent="0.2">
      <c r="A91" s="29">
        <v>90</v>
      </c>
      <c r="B91" s="82" t="s">
        <v>124</v>
      </c>
      <c r="C91" s="56">
        <v>5.0000000000000001E-3</v>
      </c>
      <c r="D91" s="73">
        <f>SUM($D$80,$D$84,$D$89)*C91</f>
        <v>810625.06500000006</v>
      </c>
      <c r="E91" s="27" t="s">
        <v>113</v>
      </c>
      <c r="F91" s="56">
        <v>5.0000000000000001E-3</v>
      </c>
      <c r="G91" s="73">
        <f ca="1">SUM($G$80,$G$84,$G$89)*F91</f>
        <v>761239.54</v>
      </c>
      <c r="H91" s="52">
        <f ca="1">D91-G91</f>
        <v>49385.525000000023</v>
      </c>
    </row>
    <row r="92" spans="1:11" x14ac:dyDescent="0.2">
      <c r="A92" s="29">
        <v>90</v>
      </c>
      <c r="B92" s="82" t="s">
        <v>125</v>
      </c>
      <c r="C92" s="88">
        <v>5.3E-3</v>
      </c>
      <c r="D92" s="73">
        <f t="shared" ref="D92" si="10">SUM($D$80,$D$84,$D$89)*C92</f>
        <v>859262.56889999995</v>
      </c>
      <c r="E92" s="38" t="s">
        <v>23</v>
      </c>
      <c r="F92" s="88">
        <v>5.3E-3</v>
      </c>
      <c r="G92" s="73">
        <f t="shared" ref="G92" ca="1" si="11">SUM($G$80,$G$84,$G$89)*F92</f>
        <v>806913.91240000003</v>
      </c>
      <c r="H92" s="52">
        <f ca="1">D92-G92</f>
        <v>52348.656499999925</v>
      </c>
    </row>
    <row r="93" spans="1:11" x14ac:dyDescent="0.2">
      <c r="A93" s="29">
        <v>90</v>
      </c>
      <c r="B93" s="82" t="s">
        <v>126</v>
      </c>
      <c r="C93" s="88">
        <v>6.1999999999999998E-3</v>
      </c>
      <c r="D93" s="73">
        <f>SUM($D$80,$D$84,$D$89)*C93</f>
        <v>1005175.0806</v>
      </c>
      <c r="E93" s="38" t="s">
        <v>23</v>
      </c>
      <c r="F93" s="88">
        <v>6.1999999999999998E-3</v>
      </c>
      <c r="G93" s="73">
        <f ca="1">SUM($G$80,$G$84,$G$89)*F93</f>
        <v>943937.02960000001</v>
      </c>
      <c r="H93" s="52">
        <f ca="1">D93-G93</f>
        <v>61238.050999999978</v>
      </c>
    </row>
    <row r="94" spans="1:11" ht="15" x14ac:dyDescent="0.25">
      <c r="A94" s="29"/>
      <c r="B94" s="76" t="s">
        <v>127</v>
      </c>
      <c r="C94" s="48">
        <f>+D94/$C$9</f>
        <v>14.861459524999999</v>
      </c>
      <c r="D94" s="49">
        <f>SUM(D91:D93)</f>
        <v>2675062.7144999998</v>
      </c>
      <c r="E94" s="50" t="s">
        <v>116</v>
      </c>
      <c r="F94" s="120">
        <f ca="1">IF(G94="","",G94/$C$9)</f>
        <v>13.956058233333332</v>
      </c>
      <c r="G94" s="57">
        <f ca="1">SUM(G91:G93)</f>
        <v>2512090.4819999998</v>
      </c>
      <c r="H94" s="57">
        <f ca="1">SUM(H91:H93)</f>
        <v>162972.23249999993</v>
      </c>
    </row>
    <row r="95" spans="1:11" ht="15" x14ac:dyDescent="0.25">
      <c r="A95" s="18" t="s">
        <v>37</v>
      </c>
      <c r="B95" s="79" t="s">
        <v>128</v>
      </c>
      <c r="C95" s="54" t="s">
        <v>118</v>
      </c>
      <c r="D95" s="40"/>
      <c r="E95" s="51"/>
      <c r="F95" s="103"/>
      <c r="G95" s="42"/>
      <c r="H95" s="43"/>
    </row>
    <row r="96" spans="1:11" x14ac:dyDescent="0.2">
      <c r="A96" s="29">
        <v>90</v>
      </c>
      <c r="B96" s="82" t="s">
        <v>129</v>
      </c>
      <c r="C96" s="58"/>
      <c r="D96" s="53">
        <f>SUM(D94,D89,D84,D80,D26,D23,D18)*C96</f>
        <v>0</v>
      </c>
      <c r="E96" s="27" t="s">
        <v>23</v>
      </c>
      <c r="F96" s="117"/>
      <c r="G96" s="73">
        <f ca="1">SUM($G$18,$G$23,$G$26,$G$80,$G$84,$G$89,$G$94)*F96</f>
        <v>0</v>
      </c>
      <c r="H96" s="52">
        <f ca="1">D96-G96</f>
        <v>0</v>
      </c>
    </row>
    <row r="97" spans="1:8" ht="15.75" thickBot="1" x14ac:dyDescent="0.3">
      <c r="A97" s="29"/>
      <c r="B97" s="76" t="s">
        <v>130</v>
      </c>
      <c r="C97" s="59">
        <f>+D97/$C$9</f>
        <v>0</v>
      </c>
      <c r="D97" s="60">
        <f>SUM(D96:D96)</f>
        <v>0</v>
      </c>
      <c r="E97" s="61" t="s">
        <v>116</v>
      </c>
      <c r="F97" s="119">
        <f t="shared" ref="F97:F98" ca="1" si="12">IF(G97="","",G97/$C$9)</f>
        <v>0</v>
      </c>
      <c r="G97" s="62">
        <f ca="1">SUM(G96:G96)</f>
        <v>0</v>
      </c>
      <c r="H97" s="62">
        <f ca="1">SUM(H96:H96)</f>
        <v>0</v>
      </c>
    </row>
    <row r="98" spans="1:8" ht="28.5" customHeight="1" thickTop="1" thickBot="1" x14ac:dyDescent="0.25">
      <c r="A98" s="63"/>
      <c r="B98" s="84" t="s">
        <v>131</v>
      </c>
      <c r="C98" s="64">
        <f>+D98/$C$9</f>
        <v>1007.258198413889</v>
      </c>
      <c r="D98" s="65">
        <f>SUM(D18,D23,D26,D80,D84,D89,D94,D97)</f>
        <v>181306475.71450001</v>
      </c>
      <c r="E98" s="66" t="s">
        <v>116</v>
      </c>
      <c r="F98" s="118">
        <f t="shared" ca="1" si="12"/>
        <v>951.47999156666663</v>
      </c>
      <c r="G98" s="65">
        <f ca="1">SUM(G18,G23,G26,G80,G84,G89,G94,G97)</f>
        <v>171266398.48199999</v>
      </c>
      <c r="H98" s="65">
        <f ca="1">SUM(H18,H23,H26,H80,H84,H89,H94,H97)</f>
        <v>10590077.2325</v>
      </c>
    </row>
    <row r="99" spans="1:8" ht="15" thickTop="1" x14ac:dyDescent="0.2">
      <c r="D99" s="67"/>
    </row>
    <row r="100" spans="1:8" x14ac:dyDescent="0.2">
      <c r="A100" s="68"/>
      <c r="B100" s="85"/>
      <c r="C100" s="69"/>
      <c r="D100" s="70"/>
      <c r="E100" s="69"/>
      <c r="F100" s="69"/>
      <c r="G100" s="71"/>
      <c r="H100" s="71"/>
    </row>
    <row r="101" spans="1:8" x14ac:dyDescent="0.2">
      <c r="D101" s="96"/>
      <c r="G101" s="72"/>
    </row>
  </sheetData>
  <mergeCells count="11">
    <mergeCell ref="A1:H1"/>
    <mergeCell ref="C37:H37"/>
    <mergeCell ref="A2:H2"/>
    <mergeCell ref="A5:D5"/>
    <mergeCell ref="E5:G5"/>
    <mergeCell ref="C6:D6"/>
    <mergeCell ref="C7:D7"/>
    <mergeCell ref="C8:D8"/>
    <mergeCell ref="C9:D9"/>
    <mergeCell ref="C10:D10"/>
    <mergeCell ref="F8:G8"/>
  </mergeCells>
  <phoneticPr fontId="9" type="noConversion"/>
  <conditionalFormatting sqref="A87 E60:E64 E50:E51 E45:E46 D38:D79 E25 G45:G46 G51">
    <cfRule type="containsBlanks" dxfId="35" priority="53">
      <formula>LEN(TRIM(A25))=0</formula>
    </cfRule>
  </conditionalFormatting>
  <conditionalFormatting sqref="A88">
    <cfRule type="containsBlanks" dxfId="34" priority="52">
      <formula>LEN(TRIM(A88))=0</formula>
    </cfRule>
  </conditionalFormatting>
  <conditionalFormatting sqref="C96">
    <cfRule type="containsBlanks" dxfId="33" priority="48">
      <formula>LEN(TRIM(C96))=0</formula>
    </cfRule>
  </conditionalFormatting>
  <conditionalFormatting sqref="B87:B88">
    <cfRule type="containsBlanks" dxfId="32" priority="47">
      <formula>LEN(TRIM(B87))=0</formula>
    </cfRule>
  </conditionalFormatting>
  <conditionalFormatting sqref="G53 G43 G60:G68">
    <cfRule type="containsBlanks" dxfId="31" priority="45">
      <formula>LEN(TRIM(G43))=0</formula>
    </cfRule>
  </conditionalFormatting>
  <conditionalFormatting sqref="E92:E93">
    <cfRule type="containsBlanks" dxfId="30" priority="41">
      <formula>LEN(TRIM(E92))=0</formula>
    </cfRule>
  </conditionalFormatting>
  <conditionalFormatting sqref="E43">
    <cfRule type="containsBlanks" dxfId="29" priority="39">
      <formula>LEN(TRIM(E43))=0</formula>
    </cfRule>
  </conditionalFormatting>
  <conditionalFormatting sqref="E53">
    <cfRule type="containsBlanks" dxfId="28" priority="38">
      <formula>LEN(TRIM(E53))=0</formula>
    </cfRule>
  </conditionalFormatting>
  <conditionalFormatting sqref="E38:F41 E32:E36">
    <cfRule type="containsBlanks" dxfId="27" priority="33">
      <formula>LEN(TRIM(E32))=0</formula>
    </cfRule>
  </conditionalFormatting>
  <conditionalFormatting sqref="E47:E48">
    <cfRule type="containsBlanks" dxfId="26" priority="35">
      <formula>LEN(TRIM(E47))=0</formula>
    </cfRule>
  </conditionalFormatting>
  <conditionalFormatting sqref="G48">
    <cfRule type="containsBlanks" dxfId="25" priority="34">
      <formula>LEN(TRIM(G48))=0</formula>
    </cfRule>
  </conditionalFormatting>
  <conditionalFormatting sqref="D25">
    <cfRule type="containsBlanks" dxfId="24" priority="30">
      <formula>LEN(TRIM(D25))=0</formula>
    </cfRule>
  </conditionalFormatting>
  <conditionalFormatting sqref="D50 D48 D46">
    <cfRule type="containsBlanks" dxfId="23" priority="32">
      <formula>LEN(TRIM(D46))=0</formula>
    </cfRule>
  </conditionalFormatting>
  <conditionalFormatting sqref="D38:D41">
    <cfRule type="containsBlanks" dxfId="22" priority="31">
      <formula>LEN(TRIM(D38))=0</formula>
    </cfRule>
  </conditionalFormatting>
  <conditionalFormatting sqref="D60:D64">
    <cfRule type="containsBlanks" dxfId="21" priority="29">
      <formula>LEN(TRIM(D60))=0</formula>
    </cfRule>
  </conditionalFormatting>
  <conditionalFormatting sqref="D65:D68">
    <cfRule type="containsBlanks" dxfId="20" priority="28">
      <formula>LEN(TRIM(D65))=0</formula>
    </cfRule>
  </conditionalFormatting>
  <conditionalFormatting sqref="E65:E68">
    <cfRule type="containsBlanks" dxfId="19" priority="27">
      <formula>LEN(TRIM(E65))=0</formula>
    </cfRule>
  </conditionalFormatting>
  <conditionalFormatting sqref="G32:G33">
    <cfRule type="containsBlanks" dxfId="18" priority="24">
      <formula>LEN(TRIM(G32))=0</formula>
    </cfRule>
  </conditionalFormatting>
  <conditionalFormatting sqref="D36 D28:D31">
    <cfRule type="containsBlanks" dxfId="17" priority="23">
      <formula>LEN(TRIM(D28))=0</formula>
    </cfRule>
  </conditionalFormatting>
  <conditionalFormatting sqref="E49">
    <cfRule type="containsBlanks" dxfId="16" priority="22">
      <formula>LEN(TRIM(E49))=0</formula>
    </cfRule>
  </conditionalFormatting>
  <conditionalFormatting sqref="G36">
    <cfRule type="containsBlanks" dxfId="15" priority="20">
      <formula>LEN(TRIM(G36))=0</formula>
    </cfRule>
  </conditionalFormatting>
  <conditionalFormatting sqref="D32">
    <cfRule type="containsBlanks" dxfId="14" priority="18">
      <formula>LEN(TRIM(D32))=0</formula>
    </cfRule>
  </conditionalFormatting>
  <conditionalFormatting sqref="D32">
    <cfRule type="containsBlanks" dxfId="13" priority="17">
      <formula>LEN(TRIM(D32))=0</formula>
    </cfRule>
  </conditionalFormatting>
  <conditionalFormatting sqref="G49">
    <cfRule type="containsBlanks" dxfId="12" priority="16">
      <formula>LEN(TRIM(G49))=0</formula>
    </cfRule>
  </conditionalFormatting>
  <conditionalFormatting sqref="C86:C88">
    <cfRule type="containsBlanks" dxfId="11" priority="12">
      <formula>LEN(TRIM(C86))=0</formula>
    </cfRule>
  </conditionalFormatting>
  <conditionalFormatting sqref="D91:D93">
    <cfRule type="containsBlanks" dxfId="10" priority="11">
      <formula>LEN(TRIM(D91))=0</formula>
    </cfRule>
  </conditionalFormatting>
  <conditionalFormatting sqref="G29:G31">
    <cfRule type="containsBlanks" dxfId="9" priority="9">
      <formula>LEN(TRIM(G29))=0</formula>
    </cfRule>
  </conditionalFormatting>
  <conditionalFormatting sqref="E29:E31">
    <cfRule type="containsBlanks" dxfId="8" priority="8">
      <formula>LEN(TRIM(E29))=0</formula>
    </cfRule>
  </conditionalFormatting>
  <conditionalFormatting sqref="G25">
    <cfRule type="containsBlanks" dxfId="7" priority="7">
      <formula>LEN(TRIM(G25))=0</formula>
    </cfRule>
  </conditionalFormatting>
  <conditionalFormatting sqref="G91:G93">
    <cfRule type="containsBlanks" dxfId="6" priority="6">
      <formula>LEN(TRIM(G91))=0</formula>
    </cfRule>
  </conditionalFormatting>
  <conditionalFormatting sqref="G86:G88">
    <cfRule type="containsBlanks" dxfId="5" priority="5">
      <formula>LEN(TRIM(G86))=0</formula>
    </cfRule>
  </conditionalFormatting>
  <conditionalFormatting sqref="F86:F88">
    <cfRule type="containsBlanks" dxfId="4" priority="4">
      <formula>LEN(TRIM(F86))=0</formula>
    </cfRule>
  </conditionalFormatting>
  <conditionalFormatting sqref="F96">
    <cfRule type="containsBlanks" dxfId="3" priority="3">
      <formula>LEN(TRIM(F96))=0</formula>
    </cfRule>
  </conditionalFormatting>
  <conditionalFormatting sqref="G96">
    <cfRule type="containsBlanks" dxfId="2" priority="2">
      <formula>LEN(TRIM(G96))=0</formula>
    </cfRule>
  </conditionalFormatting>
  <conditionalFormatting sqref="D33:D35">
    <cfRule type="containsBlanks" dxfId="0" priority="1">
      <formula>LEN(TRIM(D33))=0</formula>
    </cfRule>
  </conditionalFormatting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3A6EAC021E8E04B808A58C0B5480C46" ma:contentTypeVersion="8" ma:contentTypeDescription="Create a new document." ma:contentTypeScope="" ma:versionID="e996b79cb9b300e851cb7b7d2a9a5447">
  <xsd:schema xmlns:xsd="http://www.w3.org/2001/XMLSchema" xmlns:xs="http://www.w3.org/2001/XMLSchema" xmlns:p="http://schemas.microsoft.com/office/2006/metadata/properties" xmlns:ns2="4da7ef98-6b46-43a6-9583-4182148dc7b6" targetNamespace="http://schemas.microsoft.com/office/2006/metadata/properties" ma:root="true" ma:fieldsID="8b31e847e098bea9489bafe721c8ee3a" ns2:_="">
    <xsd:import namespace="4da7ef98-6b46-43a6-9583-4182148dc7b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a7ef98-6b46-43a6-9583-4182148dc7b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EC52F33-EA55-492E-8885-7DF8B88E8289}"/>
</file>

<file path=customXml/itemProps2.xml><?xml version="1.0" encoding="utf-8"?>
<ds:datastoreItem xmlns:ds="http://schemas.openxmlformats.org/officeDocument/2006/customXml" ds:itemID="{293467A2-A48E-4A1A-B78A-300CADB121C5}"/>
</file>

<file path=customXml/itemProps3.xml><?xml version="1.0" encoding="utf-8"?>
<ds:datastoreItem xmlns:ds="http://schemas.openxmlformats.org/officeDocument/2006/customXml" ds:itemID="{D1C4BED9-C20B-4C7F-BD80-ADADA1D765B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DAY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Dayo, Tolulope A.</dc:creator>
  <cp:lastModifiedBy>Tolulope</cp:lastModifiedBy>
  <dcterms:created xsi:type="dcterms:W3CDTF">2021-01-08T18:21:34Z</dcterms:created>
  <dcterms:modified xsi:type="dcterms:W3CDTF">2021-01-29T19:07:07Z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0x010100F3A6EAC021E8E04B808A58C0B5480C46</vt:lpwstr>
  </property>
</Properties>
</file>